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9"/>
  <workbookPr filterPrivacy="1" codeName="ThisWorkbook"/>
  <xr:revisionPtr revIDLastSave="0" documentId="8_{5FD7196A-F0BC-48A9-B582-0234EF59FE8C}" xr6:coauthVersionLast="47" xr6:coauthVersionMax="47" xr10:uidLastSave="{00000000-0000-0000-0000-000000000000}"/>
  <bookViews>
    <workbookView xWindow="-120" yWindow="-120" windowWidth="38640" windowHeight="15720" tabRatio="916" firstSheet="1" activeTab="1" xr2:uid="{021FC290-59C4-4EA6-9F3D-860B77621B58}"/>
  </bookViews>
  <sheets>
    <sheet name="RefMenu" sheetId="21" state="hidden" r:id="rId1"/>
    <sheet name="Réservé HQ" sheetId="18" r:id="rId2"/>
    <sheet name="Inscription" sheetId="1" r:id="rId3"/>
    <sheet name="Sommaire" sheetId="28" r:id="rId4"/>
    <sheet name="Anticipé" sheetId="44" r:id="rId5"/>
    <sheet name="Mois 3" sheetId="10" r:id="rId6"/>
    <sheet name="Mois 9" sheetId="57" r:id="rId7"/>
    <sheet name="Mois 15" sheetId="58" r:id="rId8"/>
    <sheet name="Mois 27" sheetId="59" r:id="rId9"/>
    <sheet name="Mois 39" sheetId="60" r:id="rId10"/>
    <sheet name="Mois 51" sheetId="61" r:id="rId11"/>
    <sheet name="Mois 63" sheetId="62" r:id="rId12"/>
    <sheet name="Mois 75" sheetId="63" r:id="rId13"/>
    <sheet name="ISO 50001" sheetId="12" r:id="rId14"/>
    <sheet name="Perfo. - 1" sheetId="16" r:id="rId15"/>
    <sheet name="Perfo. - 2" sheetId="53" r:id="rId16"/>
    <sheet name="Perfo. - 3" sheetId="54" r:id="rId17"/>
    <sheet name="Perfo. - 4" sheetId="55" r:id="rId18"/>
    <sheet name="Perfo. - 5" sheetId="56" r:id="rId19"/>
  </sheets>
  <definedNames>
    <definedName name="ConsoAvant">'Réservé HQ'!$C$11</definedName>
    <definedName name="DiagAvant">'Réservé HQ'!$C$13</definedName>
    <definedName name="_xlnm.Print_Titles" localSheetId="4">Anticipé!$1:$3</definedName>
    <definedName name="_xlnm.Print_Titles" localSheetId="2">Inscription!$1:$3</definedName>
    <definedName name="_xlnm.Print_Titles" localSheetId="7">'Mois 15'!$1:$3</definedName>
    <definedName name="_xlnm.Print_Titles" localSheetId="8">'Mois 27'!$1:$3</definedName>
    <definedName name="_xlnm.Print_Titles" localSheetId="5">'Mois 3'!$1:$3</definedName>
    <definedName name="_xlnm.Print_Titles" localSheetId="9">'Mois 39'!$1:$3</definedName>
    <definedName name="_xlnm.Print_Titles" localSheetId="10">'Mois 51'!$1:$3</definedName>
    <definedName name="_xlnm.Print_Titles" localSheetId="11">'Mois 63'!$1:$3</definedName>
    <definedName name="_xlnm.Print_Titles" localSheetId="6">'Mois 9'!$1:$3</definedName>
    <definedName name="_xlnm.Print_Titles" localSheetId="14">'Perfo. - 1'!$1:$4</definedName>
    <definedName name="_xlnm.Print_Titles" localSheetId="15">'Perfo. - 2'!$1:$4</definedName>
    <definedName name="_xlnm.Print_Titles" localSheetId="17">'Perfo. - 4'!$1:$4</definedName>
    <definedName name="_xlnm.Print_Titles" localSheetId="1">'Réservé HQ'!$1:$3</definedName>
    <definedName name="_xlnm.Print_Titles" localSheetId="3">Sommaire!$1:$3</definedName>
    <definedName name="ISOErreur1">RefMenu!$C$60</definedName>
    <definedName name="ISOErreur2">RefMenu!$C$61</definedName>
    <definedName name="ISOErreur3">RefMenu!$C$62</definedName>
    <definedName name="MaxAvance">RefMenu!$F$35</definedName>
    <definedName name="MaxConsult">RefMenu!$F$33</definedName>
    <definedName name="MaxDiag">RefMenu!$F$30</definedName>
    <definedName name="MaxImplant">RefMenu!$F$34</definedName>
    <definedName name="MaxMVAn">RefMenu!$F$36</definedName>
    <definedName name="MaxMVTotal">RefMenu!$F$37</definedName>
    <definedName name="MaxSGE">RefMenu!$F$31</definedName>
    <definedName name="MaxSIGE">RefMenu!$F$32</definedName>
    <definedName name="Pour100HQ">'Réservé HQ'!$C$10</definedName>
    <definedName name="ReductionMax">RefMenu!$F$38</definedName>
    <definedName name="SGEAvant">'Réservé HQ'!$C$14</definedName>
    <definedName name="SIGEAvant">'Réservé HQ'!$C$15</definedName>
    <definedName name="tarif">Inscription!$J$18</definedName>
    <definedName name="TotalAvant">'Réservé HQ'!$D$13</definedName>
    <definedName name="VerifAdmissible">'ISO 50001'!$E$10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8" l="1"/>
  <c r="F8" i="63" l="1"/>
  <c r="A8" i="63"/>
  <c r="G6" i="63"/>
  <c r="E6" i="63"/>
  <c r="A6" i="63"/>
  <c r="F8" i="62"/>
  <c r="A8" i="62"/>
  <c r="G6" i="62"/>
  <c r="E6" i="62"/>
  <c r="A6" i="62"/>
  <c r="F8" i="61"/>
  <c r="A8" i="61"/>
  <c r="G6" i="61"/>
  <c r="E6" i="61"/>
  <c r="A6" i="61"/>
  <c r="F8" i="60"/>
  <c r="A8" i="60"/>
  <c r="G6" i="60"/>
  <c r="E6" i="60"/>
  <c r="A6" i="60"/>
  <c r="F8" i="59"/>
  <c r="A8" i="59"/>
  <c r="G6" i="59"/>
  <c r="E6" i="59"/>
  <c r="A6" i="59"/>
  <c r="F8" i="58"/>
  <c r="A8" i="58"/>
  <c r="G6" i="58"/>
  <c r="E6" i="58"/>
  <c r="A6" i="58"/>
  <c r="D22" i="12"/>
  <c r="C26" i="18"/>
  <c r="C25" i="18"/>
  <c r="C24" i="18"/>
  <c r="C23" i="18"/>
  <c r="C22" i="18"/>
  <c r="C21" i="18"/>
  <c r="C20" i="18"/>
  <c r="C19" i="18"/>
  <c r="F38" i="21" l="1"/>
  <c r="D30" i="21" l="1"/>
  <c r="F30" i="21" s="1"/>
  <c r="D23" i="44" s="1"/>
  <c r="D31" i="21"/>
  <c r="F31" i="21" s="1"/>
  <c r="D24" i="44" s="1"/>
  <c r="D32" i="21"/>
  <c r="F32" i="21" s="1"/>
  <c r="D25" i="44" s="1"/>
  <c r="D33" i="21"/>
  <c r="D34" i="21"/>
  <c r="D35" i="21"/>
  <c r="F35" i="21" s="1"/>
  <c r="D36" i="21"/>
  <c r="F36" i="21" s="1"/>
  <c r="D37" i="21"/>
  <c r="F37" i="21" l="1"/>
  <c r="D23" i="10" s="1"/>
  <c r="C23" i="10" s="1"/>
  <c r="F33" i="21"/>
  <c r="C22" i="10" s="1"/>
  <c r="C19" i="10"/>
  <c r="C20" i="10"/>
  <c r="C21" i="10"/>
  <c r="F8" i="57"/>
  <c r="F8" i="10"/>
  <c r="J15" i="28"/>
  <c r="J16" i="28"/>
  <c r="J17" i="28"/>
  <c r="J18" i="28"/>
  <c r="I15" i="28"/>
  <c r="I16" i="28"/>
  <c r="I17" i="28"/>
  <c r="I18" i="28"/>
  <c r="H15" i="28"/>
  <c r="H16" i="28"/>
  <c r="H17" i="28"/>
  <c r="H18" i="28"/>
  <c r="G15" i="28"/>
  <c r="G16" i="28"/>
  <c r="G17" i="28"/>
  <c r="G18" i="28"/>
  <c r="F15" i="28"/>
  <c r="F16" i="28"/>
  <c r="F17" i="28"/>
  <c r="F18" i="28"/>
  <c r="E15" i="28"/>
  <c r="E16" i="28"/>
  <c r="E17" i="28"/>
  <c r="E18" i="28"/>
  <c r="D15" i="28"/>
  <c r="D16" i="28"/>
  <c r="D17" i="28"/>
  <c r="D18" i="28"/>
  <c r="J14" i="28"/>
  <c r="I14" i="28"/>
  <c r="H14" i="28"/>
  <c r="G14" i="28"/>
  <c r="F14" i="28"/>
  <c r="E14" i="28"/>
  <c r="D14" i="28"/>
  <c r="C15" i="28"/>
  <c r="C16" i="28"/>
  <c r="C17" i="28"/>
  <c r="C18" i="28"/>
  <c r="C14" i="28"/>
  <c r="G5" i="1"/>
  <c r="J5" i="1"/>
  <c r="G19" i="28" l="1"/>
  <c r="I19" i="28"/>
  <c r="F19" i="28"/>
  <c r="D19" i="28"/>
  <c r="J19" i="28"/>
  <c r="H19" i="28"/>
  <c r="E19" i="28"/>
  <c r="K18" i="28"/>
  <c r="K17" i="28"/>
  <c r="K16" i="28"/>
  <c r="K15" i="28"/>
  <c r="K14" i="28"/>
  <c r="C19" i="28"/>
  <c r="K19" i="28" l="1"/>
  <c r="D19" i="63"/>
  <c r="C22" i="63"/>
  <c r="E22" i="63" s="1"/>
  <c r="C21" i="63"/>
  <c r="C20" i="63"/>
  <c r="C19" i="63"/>
  <c r="G19" i="63"/>
  <c r="A11" i="63"/>
  <c r="B24" i="63"/>
  <c r="F11" i="63"/>
  <c r="J12" i="28" s="1"/>
  <c r="C19" i="62"/>
  <c r="G22" i="62"/>
  <c r="D22" i="63" s="1"/>
  <c r="A11" i="62"/>
  <c r="B24" i="62"/>
  <c r="F11" i="62"/>
  <c r="I12" i="28" s="1"/>
  <c r="C19" i="61"/>
  <c r="A11" i="61"/>
  <c r="B24" i="61"/>
  <c r="F11" i="61"/>
  <c r="H12" i="28" s="1"/>
  <c r="C19" i="60"/>
  <c r="A11" i="60"/>
  <c r="B24" i="60"/>
  <c r="F11" i="60"/>
  <c r="G12" i="28" s="1"/>
  <c r="C19" i="59"/>
  <c r="A11" i="58"/>
  <c r="A11" i="59"/>
  <c r="B24" i="59"/>
  <c r="F11" i="59"/>
  <c r="F12" i="28" s="1"/>
  <c r="C19" i="58"/>
  <c r="B24" i="58"/>
  <c r="F11" i="58"/>
  <c r="E12" i="28" s="1"/>
  <c r="E19" i="63" l="1"/>
  <c r="C19" i="57" l="1"/>
  <c r="B24" i="57"/>
  <c r="A11" i="57"/>
  <c r="A8" i="57"/>
  <c r="G6" i="57"/>
  <c r="F11" i="57" s="1"/>
  <c r="D12" i="28" s="1"/>
  <c r="E6" i="57"/>
  <c r="A6" i="57"/>
  <c r="G7" i="56" l="1"/>
  <c r="G7" i="55"/>
  <c r="G7" i="54"/>
  <c r="G7" i="53"/>
  <c r="G7" i="16"/>
  <c r="C12" i="16"/>
  <c r="A12" i="53" s="1"/>
  <c r="C12" i="53" s="1"/>
  <c r="A12" i="54" s="1"/>
  <c r="C12" i="54" s="1"/>
  <c r="A12" i="55" s="1"/>
  <c r="C12" i="55" s="1"/>
  <c r="G6" i="10"/>
  <c r="F11" i="10" s="1"/>
  <c r="F7" i="12"/>
  <c r="F6" i="44"/>
  <c r="F12" i="44" s="1"/>
  <c r="B36" i="28"/>
  <c r="B35" i="28"/>
  <c r="B34" i="28"/>
  <c r="B33" i="28"/>
  <c r="B32" i="28"/>
  <c r="E12" i="12" l="1"/>
  <c r="F19" i="12"/>
  <c r="A28" i="28"/>
  <c r="C26" i="28"/>
  <c r="J6" i="28" l="1"/>
  <c r="H6" i="28"/>
  <c r="G21" i="16" l="1"/>
  <c r="F36" i="28"/>
  <c r="F35" i="28"/>
  <c r="F34" i="28"/>
  <c r="F33" i="28"/>
  <c r="G21" i="56"/>
  <c r="G18" i="56"/>
  <c r="G9" i="56"/>
  <c r="A9" i="56"/>
  <c r="F7" i="56"/>
  <c r="A7" i="56"/>
  <c r="G21" i="55"/>
  <c r="G18" i="55"/>
  <c r="G9" i="55"/>
  <c r="A9" i="55"/>
  <c r="F7" i="55"/>
  <c r="A7" i="55"/>
  <c r="G21" i="54"/>
  <c r="G18" i="54"/>
  <c r="G9" i="54"/>
  <c r="A9" i="54"/>
  <c r="F7" i="54"/>
  <c r="A7" i="54"/>
  <c r="G21" i="53"/>
  <c r="G18" i="53"/>
  <c r="G9" i="53"/>
  <c r="A9" i="53"/>
  <c r="F7" i="53"/>
  <c r="A7" i="53"/>
  <c r="F29" i="12" l="1"/>
  <c r="A8" i="10" l="1"/>
  <c r="A11" i="10"/>
  <c r="E6" i="10"/>
  <c r="A6" i="10"/>
  <c r="G18" i="16"/>
  <c r="G9" i="16"/>
  <c r="A9" i="16"/>
  <c r="F7" i="16"/>
  <c r="A7" i="16"/>
  <c r="A8" i="28"/>
  <c r="J8" i="28"/>
  <c r="A6" i="28"/>
  <c r="C28" i="18"/>
  <c r="B44" i="21"/>
  <c r="B45" i="21"/>
  <c r="B46" i="21"/>
  <c r="B43" i="21"/>
  <c r="G19" i="16" l="1"/>
  <c r="G20" i="16" s="1"/>
  <c r="G19" i="53" s="1"/>
  <c r="G20" i="53" s="1"/>
  <c r="D21" i="12"/>
  <c r="A26" i="28"/>
  <c r="F9" i="12"/>
  <c r="A9" i="12"/>
  <c r="D23" i="12"/>
  <c r="E7" i="12"/>
  <c r="A7" i="12"/>
  <c r="F8" i="44"/>
  <c r="A8" i="44"/>
  <c r="B12" i="28"/>
  <c r="E6" i="44"/>
  <c r="A6" i="44"/>
  <c r="E31" i="44"/>
  <c r="C28" i="44"/>
  <c r="E27" i="44"/>
  <c r="D27" i="44" s="1"/>
  <c r="D26" i="44"/>
  <c r="E26" i="44" s="1"/>
  <c r="C12" i="28"/>
  <c r="E23" i="10"/>
  <c r="G23" i="10" s="1"/>
  <c r="F23" i="10" s="1"/>
  <c r="E22" i="10"/>
  <c r="G19" i="54" l="1"/>
  <c r="G20" i="54" s="1"/>
  <c r="G19" i="55" s="1"/>
  <c r="G20" i="55" s="1"/>
  <c r="G19" i="56" s="1"/>
  <c r="H33" i="28"/>
  <c r="F26" i="44"/>
  <c r="A27" i="12" a="1"/>
  <c r="A27" i="12" s="1"/>
  <c r="E10" i="12"/>
  <c r="H34" i="28" l="1"/>
  <c r="H35" i="28"/>
  <c r="G20" i="56"/>
  <c r="D24" i="12"/>
  <c r="K27" i="28" s="1"/>
  <c r="F32" i="28"/>
  <c r="E32" i="28"/>
  <c r="D32" i="28"/>
  <c r="H36" i="28" l="1"/>
  <c r="F37" i="28"/>
  <c r="H32" i="28" l="1"/>
  <c r="J32" i="28" l="1"/>
  <c r="D13" i="18" l="1"/>
  <c r="F34" i="21" s="1"/>
  <c r="D19" i="10" l="1"/>
  <c r="E23" i="44"/>
  <c r="F23" i="44" s="1"/>
  <c r="E19" i="10"/>
  <c r="J33" i="28"/>
  <c r="E28" i="44" l="1"/>
  <c r="F28" i="44" l="1"/>
  <c r="E32" i="44" s="1"/>
  <c r="J34" i="28"/>
  <c r="B22" i="28" l="1"/>
  <c r="E26" i="10"/>
  <c r="J35" i="28"/>
  <c r="K25" i="28"/>
  <c r="J36" i="28" l="1"/>
  <c r="G19" i="10" l="1"/>
  <c r="H37" i="28"/>
  <c r="B24" i="10"/>
  <c r="F21" i="10"/>
  <c r="C21" i="57" l="1"/>
  <c r="F21" i="57" s="1"/>
  <c r="D23" i="57"/>
  <c r="C23" i="57" s="1"/>
  <c r="E23" i="57" s="1"/>
  <c r="G23" i="57" s="1"/>
  <c r="D19" i="57"/>
  <c r="F20" i="10"/>
  <c r="D22" i="10"/>
  <c r="D24" i="10" s="1"/>
  <c r="C23" i="28" l="1"/>
  <c r="C27" i="18"/>
  <c r="F23" i="57"/>
  <c r="D23" i="58"/>
  <c r="C23" i="58" s="1"/>
  <c r="E23" i="58" s="1"/>
  <c r="G23" i="58" s="1"/>
  <c r="C21" i="58"/>
  <c r="F21" i="58" s="1"/>
  <c r="C20" i="57"/>
  <c r="F20" i="57" s="1"/>
  <c r="F22" i="10"/>
  <c r="E19" i="57" l="1"/>
  <c r="G19" i="57" s="1"/>
  <c r="C21" i="59"/>
  <c r="F21" i="59" s="1"/>
  <c r="F23" i="58"/>
  <c r="D23" i="59"/>
  <c r="C20" i="58"/>
  <c r="C22" i="57"/>
  <c r="E22" i="57" s="1"/>
  <c r="F22" i="57" s="1"/>
  <c r="E24" i="10"/>
  <c r="E27" i="10" l="1"/>
  <c r="E29" i="10" s="1"/>
  <c r="E26" i="57" s="1"/>
  <c r="C21" i="28"/>
  <c r="C23" i="59"/>
  <c r="E23" i="59" s="1"/>
  <c r="G23" i="59"/>
  <c r="F23" i="59" s="1"/>
  <c r="C21" i="60"/>
  <c r="F21" i="60" s="1"/>
  <c r="E24" i="57"/>
  <c r="D21" i="28" s="1"/>
  <c r="D19" i="58"/>
  <c r="E19" i="58" s="1"/>
  <c r="G22" i="57"/>
  <c r="C22" i="58"/>
  <c r="F20" i="58"/>
  <c r="G22" i="10"/>
  <c r="D23" i="60" l="1"/>
  <c r="C23" i="60" s="1"/>
  <c r="E23" i="60" s="1"/>
  <c r="E27" i="57"/>
  <c r="E29" i="57" s="1"/>
  <c r="C21" i="61"/>
  <c r="F21" i="61" s="1"/>
  <c r="C20" i="59"/>
  <c r="G19" i="58"/>
  <c r="D22" i="58"/>
  <c r="D24" i="58" s="1"/>
  <c r="E23" i="28" s="1"/>
  <c r="E22" i="58"/>
  <c r="E24" i="58" s="1"/>
  <c r="E21" i="28" s="1"/>
  <c r="G24" i="57"/>
  <c r="D22" i="57"/>
  <c r="D24" i="57" s="1"/>
  <c r="D23" i="28" s="1"/>
  <c r="G24" i="10"/>
  <c r="G23" i="60" l="1"/>
  <c r="F23" i="60" s="1"/>
  <c r="G24" i="63"/>
  <c r="F22" i="58"/>
  <c r="C21" i="62"/>
  <c r="D19" i="59"/>
  <c r="E19" i="59" s="1"/>
  <c r="F20" i="59"/>
  <c r="D23" i="61" l="1"/>
  <c r="G22" i="58"/>
  <c r="C22" i="59"/>
  <c r="E22" i="59" s="1"/>
  <c r="F22" i="59" s="1"/>
  <c r="C20" i="60"/>
  <c r="G19" i="59"/>
  <c r="C23" i="61" l="1"/>
  <c r="E23" i="61" s="1"/>
  <c r="G23" i="61"/>
  <c r="G22" i="59"/>
  <c r="D22" i="60" s="1"/>
  <c r="C22" i="60"/>
  <c r="E22" i="60" s="1"/>
  <c r="F22" i="60" s="1"/>
  <c r="G24" i="58"/>
  <c r="D22" i="59"/>
  <c r="D24" i="59" s="1"/>
  <c r="F23" i="28" s="1"/>
  <c r="E24" i="59"/>
  <c r="F21" i="28" s="1"/>
  <c r="F20" i="60"/>
  <c r="C20" i="61" s="1"/>
  <c r="D19" i="60"/>
  <c r="E19" i="60" s="1"/>
  <c r="G24" i="59" l="1"/>
  <c r="F23" i="61"/>
  <c r="D23" i="62"/>
  <c r="G22" i="60"/>
  <c r="D22" i="61" s="1"/>
  <c r="C22" i="61"/>
  <c r="E22" i="61" s="1"/>
  <c r="F22" i="61" s="1"/>
  <c r="F20" i="61"/>
  <c r="D24" i="60"/>
  <c r="G23" i="28" s="1"/>
  <c r="G23" i="62" l="1"/>
  <c r="C23" i="62"/>
  <c r="E23" i="62" s="1"/>
  <c r="G22" i="61"/>
  <c r="D22" i="62" s="1"/>
  <c r="C22" i="62"/>
  <c r="E22" i="62" s="1"/>
  <c r="C20" i="62"/>
  <c r="G19" i="60"/>
  <c r="E24" i="60"/>
  <c r="G21" i="28" s="1"/>
  <c r="F23" i="62" l="1"/>
  <c r="D23" i="63"/>
  <c r="C23" i="63" s="1"/>
  <c r="E23" i="63" s="1"/>
  <c r="G24" i="60"/>
  <c r="D19" i="61"/>
  <c r="D24" i="61" l="1"/>
  <c r="H23" i="28" s="1"/>
  <c r="E19" i="61"/>
  <c r="G19" i="61" l="1"/>
  <c r="E24" i="61"/>
  <c r="H21" i="28" s="1"/>
  <c r="G24" i="62"/>
  <c r="D24" i="63" l="1"/>
  <c r="J23" i="28" s="1"/>
  <c r="E24" i="63"/>
  <c r="J21" i="28" s="1"/>
  <c r="G24" i="61"/>
  <c r="D19" i="62"/>
  <c r="E19" i="62" l="1"/>
  <c r="E24" i="62" s="1"/>
  <c r="I21" i="28" s="1"/>
  <c r="D24" i="62"/>
  <c r="I23" i="28" s="1"/>
  <c r="C22" i="28"/>
  <c r="K21" i="28" l="1"/>
  <c r="E26" i="58"/>
  <c r="E27" i="58" s="1"/>
  <c r="E29" i="58" s="1"/>
  <c r="D22" i="28"/>
  <c r="E26" i="59" l="1"/>
  <c r="E27" i="59" s="1"/>
  <c r="E29" i="59" s="1"/>
  <c r="E22" i="28"/>
  <c r="E26" i="60" l="1"/>
  <c r="E27" i="60" s="1"/>
  <c r="E29" i="60" s="1"/>
  <c r="F22" i="28"/>
  <c r="E26" i="61" l="1"/>
  <c r="E27" i="61" s="1"/>
  <c r="E29" i="61" s="1"/>
  <c r="G22" i="28"/>
  <c r="E33" i="28"/>
  <c r="D33" i="28"/>
  <c r="D34" i="28"/>
  <c r="H22" i="28" l="1"/>
  <c r="E34" i="28"/>
  <c r="E26" i="62" l="1"/>
  <c r="E27" i="62" s="1"/>
  <c r="E29" i="62" s="1"/>
  <c r="E26" i="63"/>
  <c r="E27" i="63" s="1"/>
  <c r="E29" i="63" s="1"/>
  <c r="A12" i="56"/>
  <c r="C12" i="56" s="1"/>
  <c r="J22" i="28" l="1"/>
  <c r="I22" i="28"/>
  <c r="D35" i="28"/>
  <c r="E35" i="28"/>
  <c r="K22" i="28" l="1"/>
  <c r="D36" i="28"/>
  <c r="E36" i="28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RICHVALUE" minSupportedVersion="120000" copy="1" pasteAll="1" pasteValues="1" merge="1" splitFirst="1" rowColShift="1" clearFormats="1" clearComments="1" assign="1" coerce="1"/>
    <metadataType name="XLDAPR" minSupportedVersion="120000" copy="1" pasteAll="1" pasteValues="1" merge="1" splitFirst="1" rowColShift="1" clearFormats="1" clearComments="1" assign="1" coerce="1" cellMeta="1"/>
  </metadataTypes>
  <futureMetadata name="XLRICHVALUE" count="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</futureMetadata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2" v="0"/>
    </bk>
  </cell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<sst xmlns="http://schemas.openxmlformats.org/spreadsheetml/2006/main" count="653" uniqueCount="256">
  <si>
    <t>Onglet inscription</t>
  </si>
  <si>
    <t>Liste des fournisseurs d'électricité</t>
  </si>
  <si>
    <t>* défaut</t>
  </si>
  <si>
    <t xml:space="preserve">Hydro-Québec </t>
  </si>
  <si>
    <t>Coopérative régionale d’électricité de Saint-Jean-Baptiste-de-Rouville</t>
  </si>
  <si>
    <t>Hydro-Coaticook</t>
  </si>
  <si>
    <t>Hydro-Joliette</t>
  </si>
  <si>
    <t>Hydro-Jonquière (Ville de Saguenay)</t>
  </si>
  <si>
    <t>Hydro-Magog</t>
  </si>
  <si>
    <t>Hydro-Sherbrooke</t>
  </si>
  <si>
    <t>Hydro Westmount</t>
  </si>
  <si>
    <t>Service d’électricité de la Ville d’Alma</t>
  </si>
  <si>
    <t>Service d’électricité de la Ville d’Amos</t>
  </si>
  <si>
    <t>Service d’électricité de la Ville de Baie-Comeau</t>
  </si>
  <si>
    <t>Liste :</t>
  </si>
  <si>
    <t>Tarif L</t>
  </si>
  <si>
    <t>Oui</t>
  </si>
  <si>
    <t>Contrat spécial</t>
  </si>
  <si>
    <t>Non</t>
  </si>
  <si>
    <t>Autre</t>
  </si>
  <si>
    <t>À déterminer</t>
  </si>
  <si>
    <t>Table des Appuis Implantation</t>
  </si>
  <si>
    <t>Description</t>
  </si>
  <si>
    <t>MaxProgramme</t>
  </si>
  <si>
    <t>MaxPortionHQ</t>
  </si>
  <si>
    <t>Nom_Cellule</t>
  </si>
  <si>
    <t>Valeur</t>
  </si>
  <si>
    <t>Montant maximal Analyse diagnostique</t>
  </si>
  <si>
    <t>MaxDiag</t>
  </si>
  <si>
    <t>Montant maximal Mise en place du SGE</t>
  </si>
  <si>
    <t>MaxSGE</t>
  </si>
  <si>
    <t>Montant maximal Mise en place du SIGE</t>
  </si>
  <si>
    <t>MaxSIGE</t>
  </si>
  <si>
    <t>Montant maximal Consultant de l'énergie</t>
  </si>
  <si>
    <t>MaxConsult</t>
  </si>
  <si>
    <t>Montant maximal Implantation</t>
  </si>
  <si>
    <t>MaxImplant</t>
  </si>
  <si>
    <t>Montant maximal de l'appui devancé</t>
  </si>
  <si>
    <t>MaxAvance</t>
  </si>
  <si>
    <t>Montant maximal annuel M&amp;V</t>
  </si>
  <si>
    <t>MaxMVAn</t>
  </si>
  <si>
    <t>Montant maximal total M&amp;V</t>
  </si>
  <si>
    <t>MaxMVTotal</t>
  </si>
  <si>
    <t>Montant maximal de réduction de l'avance</t>
  </si>
  <si>
    <t>ReductionMax</t>
  </si>
  <si>
    <t>Table des Appuis pour Certification ISO selon la Consommation</t>
  </si>
  <si>
    <t>Consommation min</t>
  </si>
  <si>
    <t>Consommation max</t>
  </si>
  <si>
    <t>Appui</t>
  </si>
  <si>
    <t>$</t>
  </si>
  <si>
    <t>Table des Appuis pour Certification ISO selon le délai de transmission</t>
  </si>
  <si>
    <t>Mois_Min</t>
  </si>
  <si>
    <t>Mois_Max</t>
  </si>
  <si>
    <t>Pourcentage</t>
  </si>
  <si>
    <t>Table des Appuis pour l'incitatif à la performance</t>
  </si>
  <si>
    <t>Tarif</t>
  </si>
  <si>
    <t>Maximum</t>
  </si>
  <si>
    <t xml:space="preserve">Message d'erreur </t>
  </si>
  <si>
    <t>ISOErreur1</t>
  </si>
  <si>
    <t>Un Site ayant déjà reçu une certification ISO 50001, pour tout ou partie du Site, y compris les Sites couverts par une certification de type « parapluie », n'est pas éligible à la prime.</t>
  </si>
  <si>
    <t>ISOErreur2</t>
  </si>
  <si>
    <t>Un Site soumis à un contrat spécial n'est pas éligible à la prime.</t>
  </si>
  <si>
    <t>ISOErreur3</t>
  </si>
  <si>
    <t>La date d'obtention de la certification ISO 50001 précède la Date de démarrage du Projet et le site n'est pas éligible à la prime.</t>
  </si>
  <si>
    <r>
      <t xml:space="preserve">Section réservée à l'Administration d'Hydro-Québec
</t>
    </r>
    <r>
      <rPr>
        <sz val="11"/>
        <color theme="1"/>
        <rFont val="Arial"/>
        <family val="2"/>
      </rPr>
      <t>Programme Système de gestion de l'énergie</t>
    </r>
  </si>
  <si>
    <t>Section 1 – Information sur le projet</t>
  </si>
  <si>
    <r>
      <t xml:space="preserve">Date de démarrage du Projet </t>
    </r>
    <r>
      <rPr>
        <sz val="7"/>
        <color theme="1"/>
        <rFont val="Arial"/>
        <family val="2"/>
      </rPr>
      <t>(AAAA-MM-JJ)</t>
    </r>
  </si>
  <si>
    <t>N° de projet HQ - Implantion</t>
  </si>
  <si>
    <t>N° de projet HQ - Certification ISO 50001</t>
  </si>
  <si>
    <t>Est-ce que le Projet sera soumis chez Énergir ?</t>
  </si>
  <si>
    <t>Pourcentage d'appuis financiers d'Hydro-Québec</t>
  </si>
  <si>
    <t>Consommation d'électricité avant projet (kWh/an)</t>
  </si>
  <si>
    <t>Section 2 - Montants d'Appuis financiers versés dans le cadre du Programme SGEÉ (ancienne version)</t>
  </si>
  <si>
    <t>Analyse diagnostique</t>
  </si>
  <si>
    <t>Mise en place SGE</t>
  </si>
  <si>
    <t>Mise en place SIGE</t>
  </si>
  <si>
    <t>Numéros de projets</t>
  </si>
  <si>
    <t xml:space="preserve"> Nom de l’entreprise (tel qu’il figure dans le registre des entreprises)</t>
  </si>
  <si>
    <t>Nom de l’usine ou du Site</t>
  </si>
  <si>
    <t xml:space="preserve"> Adresse du site</t>
  </si>
  <si>
    <t xml:space="preserve"> Ville du site</t>
  </si>
  <si>
    <t xml:space="preserve"> Code postal du site</t>
  </si>
  <si>
    <t>Montant maximum d'appui financier pour implantation</t>
  </si>
  <si>
    <t>Montant potentiel de la prime de Certification ISO 500001</t>
  </si>
  <si>
    <r>
      <rPr>
        <b/>
        <sz val="12"/>
        <color theme="1"/>
        <rFont val="Arial"/>
        <family val="2"/>
      </rPr>
      <t xml:space="preserve">Formulaire d'inscription 
</t>
    </r>
    <r>
      <rPr>
        <sz val="11"/>
        <color theme="1"/>
        <rFont val="Arial"/>
        <family val="2"/>
      </rPr>
      <t>Programme Système de gestion de l'énergie</t>
    </r>
  </si>
  <si>
    <t xml:space="preserve">Remplissez ce formulaire et transmettez-le à </t>
  </si>
  <si>
    <t>Nº de projet - Implantation</t>
  </si>
  <si>
    <t>Date de démarrage du Projet
(AAAA-MM-JJ)</t>
  </si>
  <si>
    <t>ProgrammeSGE@hydroquebec.com</t>
  </si>
  <si>
    <t>Section 1 – Identification de l'entreprise Participante</t>
  </si>
  <si>
    <t xml:space="preserve"> Nº d’entreprise du Québec (NEQ)</t>
  </si>
  <si>
    <t xml:space="preserve"> Adresse</t>
  </si>
  <si>
    <t xml:space="preserve"> Ville</t>
  </si>
  <si>
    <t xml:space="preserve"> Code postal</t>
  </si>
  <si>
    <t>Section 2 – Site de réalisation du Projet et sources énergétiques</t>
  </si>
  <si>
    <t>Électricité</t>
  </si>
  <si>
    <t>Nom du fournisseur</t>
  </si>
  <si>
    <t xml:space="preserve"> Nº du compte</t>
  </si>
  <si>
    <t>Tarif d'électricité</t>
  </si>
  <si>
    <t>Seuls les abonnements au tarif L et les contrats spéciaux sont admissibles au Programme SGE.</t>
  </si>
  <si>
    <t>Gaz naturel</t>
  </si>
  <si>
    <t xml:space="preserve"> Est-ce que vous êtes client d'Énergir ?  </t>
  </si>
  <si>
    <t xml:space="preserve"> Souhaitez-vous soumettre une demande 
d'appui financier pour le SGE à Énergir ?  </t>
  </si>
  <si>
    <t xml:space="preserve"> J'autorise Hydro-Québec à communiquer mes données à Énergir </t>
  </si>
  <si>
    <t xml:space="preserve"> Nº du compte Énergir </t>
  </si>
  <si>
    <t>Section 3 - Information complémentaire sur le Projet</t>
  </si>
  <si>
    <t xml:space="preserve"> Est-ce que le Site possède la Certification ISO 500001 pour tout ou 
une partie du Site, y compris une certification de type « parapluie » ? </t>
  </si>
  <si>
    <t xml:space="preserve"> Si vous avez répondu non à la question précédente, est-ce que le 
Projet vise une Certification ISO 50001 ?</t>
  </si>
  <si>
    <t xml:space="preserve">    Avez-vous signé un Avis d'intérêt ?    </t>
  </si>
  <si>
    <t xml:space="preserve">Si oui, indiquez la Date de signature   
de l'Avis d'intérêt (AAAA-MM-JJ)  </t>
  </si>
  <si>
    <t>Section 4 – Liste des contacts du participant pour le projet</t>
  </si>
  <si>
    <t>Responsable du Projet et signataire autorisé</t>
  </si>
  <si>
    <t>Prénom et nom</t>
  </si>
  <si>
    <t>Fonction</t>
  </si>
  <si>
    <t>Nº de téléphone</t>
  </si>
  <si>
    <t>Nº de cellulaire</t>
  </si>
  <si>
    <t>Courriel</t>
  </si>
  <si>
    <t>Responsable technique</t>
  </si>
  <si>
    <t xml:space="preserve"> Prénom et nom</t>
  </si>
  <si>
    <t xml:space="preserve"> Fonction</t>
  </si>
  <si>
    <t xml:space="preserve"> Nº de téléphone</t>
  </si>
  <si>
    <t xml:space="preserve"> Nº de cellulaire</t>
  </si>
  <si>
    <t xml:space="preserve"> Courriel</t>
  </si>
  <si>
    <r>
      <t xml:space="preserve">Section 5 – Identification du partenaire (le cas échéant)   </t>
    </r>
    <r>
      <rPr>
        <sz val="8"/>
        <color theme="1"/>
        <rFont val="Arial"/>
        <family val="2"/>
      </rPr>
      <t>Si vous travaillez déjà avec un partenaire veuillez l'indiquer ici.</t>
    </r>
    <r>
      <rPr>
        <b/>
        <sz val="9"/>
        <color theme="1"/>
        <rFont val="Arial"/>
        <family val="2"/>
      </rPr>
      <t xml:space="preserve"> </t>
    </r>
  </si>
  <si>
    <t xml:space="preserve"> Code postal </t>
  </si>
  <si>
    <r>
      <t xml:space="preserve">Sommaire des appuis financiers
</t>
    </r>
    <r>
      <rPr>
        <sz val="11"/>
        <color theme="1"/>
        <rFont val="Arial"/>
        <family val="2"/>
      </rPr>
      <t>Programme Système de gestion de l'énergie</t>
    </r>
  </si>
  <si>
    <t>Identification du Projet et du Participant</t>
  </si>
  <si>
    <t xml:space="preserve"> Nº d’entreprise du Québec</t>
  </si>
  <si>
    <t>Date de démarrage du Projet</t>
  </si>
  <si>
    <t>Section 1 - Sommaire des appuis pour l'implantation</t>
  </si>
  <si>
    <t>Période</t>
  </si>
  <si>
    <t>Avance</t>
  </si>
  <si>
    <t>Diagnostique</t>
  </si>
  <si>
    <t>Avancement</t>
  </si>
  <si>
    <t>Implantation / Performance</t>
  </si>
  <si>
    <t>Performance</t>
  </si>
  <si>
    <t>Cumulatif ($)</t>
  </si>
  <si>
    <t>Mois 3</t>
  </si>
  <si>
    <t>Mois 9</t>
  </si>
  <si>
    <t>Mois 15</t>
  </si>
  <si>
    <t>Mois 27</t>
  </si>
  <si>
    <t>Mois 39</t>
  </si>
  <si>
    <t>Mois 51</t>
  </si>
  <si>
    <t>Mois 63</t>
  </si>
  <si>
    <t>Mois 75</t>
  </si>
  <si>
    <t>Date limite visée</t>
  </si>
  <si>
    <t xml:space="preserve"> Montants admissibles engagés par le participant ($)</t>
  </si>
  <si>
    <t>Implantation du SGE</t>
  </si>
  <si>
    <t>Impantation du SIGE</t>
  </si>
  <si>
    <t>Consultant de l'énergie</t>
  </si>
  <si>
    <t>Mesurage et vérification</t>
  </si>
  <si>
    <t xml:space="preserve"> Total ($)</t>
  </si>
  <si>
    <t>Appui financier d'Hydro-Québec ($)</t>
  </si>
  <si>
    <t xml:space="preserve">Appui calculé </t>
  </si>
  <si>
    <t>Versement</t>
  </si>
  <si>
    <t>Maximum 
disponible</t>
  </si>
  <si>
    <t>Section 2 - Sommaire de la prime pour l'obtention de la certification ISO 50001</t>
  </si>
  <si>
    <t>N° de Projet - Certification</t>
  </si>
  <si>
    <t xml:space="preserve"> Date de la demande de certification</t>
  </si>
  <si>
    <t>Prime potentielle selon la consommation annuelle ($)</t>
  </si>
  <si>
    <t>Date de transmission à Hydro-Québec du Formulaire de demande  de certification et de la Certification</t>
  </si>
  <si>
    <t>Prime de certification ISO 50001 admissible ($)</t>
  </si>
  <si>
    <t>Section 3 - Sommaire des incitatifs à la performance</t>
  </si>
  <si>
    <t xml:space="preserve"> N° de Projet</t>
  </si>
  <si>
    <t xml:space="preserve"> Période de suivi</t>
  </si>
  <si>
    <t xml:space="preserve"> Économies (kWh/an)</t>
  </si>
  <si>
    <t xml:space="preserve"> Prime à la performance ($)</t>
  </si>
  <si>
    <t xml:space="preserve"> Cumulatif de la Prime ($)</t>
  </si>
  <si>
    <t>Rapport #1</t>
  </si>
  <si>
    <t>Rapport #2</t>
  </si>
  <si>
    <t>Rapport #3</t>
  </si>
  <si>
    <t>Rapport #4</t>
  </si>
  <si>
    <t>Rapport #5</t>
  </si>
  <si>
    <t>Total ($)</t>
  </si>
  <si>
    <r>
      <t xml:space="preserve">Formulaire - Demande d'appui financier anticipé
</t>
    </r>
    <r>
      <rPr>
        <sz val="11"/>
        <color theme="1"/>
        <rFont val="Arial"/>
        <family val="2"/>
      </rPr>
      <t>Programme Système de gestion de l'énergie</t>
    </r>
  </si>
  <si>
    <t xml:space="preserve"> Nom de l’usine ou du Site</t>
  </si>
  <si>
    <t>Remplissez ce formulaire uniquement si vous souhaitez recevoir l’Appui financier anticipé.
Transmettez-le à la ressource technique d'Hydro-Québec en incluant les offres de services ou la planification budgétaire le cas échéant .</t>
  </si>
  <si>
    <t xml:space="preserve">Date limite visée 
pour le dépôt à Hydro-Québec </t>
  </si>
  <si>
    <t>Section 1 - Appuis financiers d'autres sources</t>
  </si>
  <si>
    <t xml:space="preserve">Dans le cadre du Projet, avez-vous reçu ou prévoyez-vous recevoir des appuis financiers provenant d’autres sources qu'Hydro-Québec et Énergir ?   </t>
  </si>
  <si>
    <t xml:space="preserve">Si oui, précisez : </t>
  </si>
  <si>
    <r>
      <t xml:space="preserve">Section 3 - Description sommaire des activités prévues couvertes par l'appui financier anticipé
</t>
    </r>
    <r>
      <rPr>
        <sz val="8"/>
        <color theme="1"/>
        <rFont val="Arial"/>
        <family val="2"/>
      </rPr>
      <t>Cette section doit permettre de comprendre les activités qui seront réalisées et le périmètre visé dans le cadre de l'appui anticipé.</t>
    </r>
  </si>
  <si>
    <t xml:space="preserve">Section 3 - Calcul du montant de l'appui financier anticipé </t>
  </si>
  <si>
    <t>Coûts admissibles prévus ($)
A</t>
  </si>
  <si>
    <t>Appuis financiers maximums ($)
B</t>
  </si>
  <si>
    <t>Appui financier calculé ($)
C = MIN (95% * A ; B)</t>
  </si>
  <si>
    <t xml:space="preserve"> Analyse diagnostique</t>
  </si>
  <si>
    <t>Implantation du SIGE</t>
  </si>
  <si>
    <t xml:space="preserve"> Consultant de l'énergie</t>
  </si>
  <si>
    <t xml:space="preserve"> Mesurage et vérification</t>
  </si>
  <si>
    <t>Calcul du versement d'Hydro-Québec</t>
  </si>
  <si>
    <t>Montant anticipé maximum ($)</t>
  </si>
  <si>
    <t xml:space="preserve">D </t>
  </si>
  <si>
    <t>Versement anticipé ($)</t>
  </si>
  <si>
    <t>E = MIN (C ; D)</t>
  </si>
  <si>
    <r>
      <t xml:space="preserve">Formulaire - Demande d'appui financier au 3ᵉ mois
</t>
    </r>
    <r>
      <rPr>
        <sz val="11"/>
        <color theme="1"/>
        <rFont val="Arial"/>
        <family val="2"/>
      </rPr>
      <t>Programme Système de gestion de l'énergie</t>
    </r>
  </si>
  <si>
    <t>Section 1 - Période couverte par la présente demande d'appui financier</t>
  </si>
  <si>
    <t>Date de début</t>
  </si>
  <si>
    <t>Date de fin</t>
  </si>
  <si>
    <t xml:space="preserve">Date limite visée pour le dépôt à Hydro-Québec </t>
  </si>
  <si>
    <t>Section 2 - Appuis financiers d'autres sources</t>
  </si>
  <si>
    <t>Section 3 - Calcul de l'appui financier - Hydro-Québec</t>
  </si>
  <si>
    <t>Coûts admissibles ($)
A</t>
  </si>
  <si>
    <t>Appuis financiers maximums ($) 
B = D  Période précédente</t>
  </si>
  <si>
    <t>Appuis financiers maximums pour la prochaine période ($) 
D = B -  C</t>
  </si>
  <si>
    <t>Total</t>
  </si>
  <si>
    <t>Section 4 - Calcul du versement d'Hydro-Québec pour la période</t>
  </si>
  <si>
    <t xml:space="preserve">Montant anticipé résiduel avant la période ($) </t>
  </si>
  <si>
    <t xml:space="preserve"> E = G de la période précédente</t>
  </si>
  <si>
    <t xml:space="preserve">Versement admissible pour la période ($) </t>
  </si>
  <si>
    <t xml:space="preserve"> F = MIN ( C - F ; 0 )</t>
  </si>
  <si>
    <t>L’appui financier est débité du montant anticipé et aucun montant supplémentaire n'est versé pour la période.</t>
  </si>
  <si>
    <t xml:space="preserve">Montant anticipé résiduel après la période ($) </t>
  </si>
  <si>
    <t>G = MIN ( E - C ; 0 )</t>
  </si>
  <si>
    <r>
      <t xml:space="preserve">Formulaire - Demande d'appui financier au 9ᵉ mois
</t>
    </r>
    <r>
      <rPr>
        <sz val="11"/>
        <color theme="1"/>
        <rFont val="Arial"/>
        <family val="2"/>
      </rPr>
      <t>Programme Système de gestion de l'énergie</t>
    </r>
  </si>
  <si>
    <r>
      <t xml:space="preserve">Formulaire - Demande d'appui financier au 15ᵉ mois
</t>
    </r>
    <r>
      <rPr>
        <sz val="11"/>
        <color theme="1"/>
        <rFont val="Arial"/>
        <family val="2"/>
      </rPr>
      <t>Programme Système de gestion de l'énergie</t>
    </r>
  </si>
  <si>
    <r>
      <t xml:space="preserve">Formulaire - Demande d'appui financier au 27ᵉ mois
</t>
    </r>
    <r>
      <rPr>
        <sz val="11"/>
        <color theme="1"/>
        <rFont val="Arial"/>
        <family val="2"/>
      </rPr>
      <t>Programme Système de gestion de l'énergie</t>
    </r>
  </si>
  <si>
    <r>
      <t xml:space="preserve">Formulaire - Demande d'appui financier au 39ᵉ mois
</t>
    </r>
    <r>
      <rPr>
        <sz val="11"/>
        <color theme="1"/>
        <rFont val="Arial"/>
        <family val="2"/>
      </rPr>
      <t>Programme Système de gestion de l'énergie</t>
    </r>
  </si>
  <si>
    <r>
      <t xml:space="preserve">Formulaire - Demande d'appui financier au 51ᵉ mois
</t>
    </r>
    <r>
      <rPr>
        <sz val="11"/>
        <color theme="1"/>
        <rFont val="Arial"/>
        <family val="2"/>
      </rPr>
      <t>Programme Système de gestion de l'énergie</t>
    </r>
  </si>
  <si>
    <r>
      <t xml:space="preserve">Formulaire - Demande d'appui financier au 63e mois
</t>
    </r>
    <r>
      <rPr>
        <sz val="11"/>
        <color theme="1"/>
        <rFont val="Arial"/>
        <family val="2"/>
      </rPr>
      <t>Programme Système de gestion de l'énergie</t>
    </r>
  </si>
  <si>
    <r>
      <t xml:space="preserve">Formulaire - Demande d'appui financier au 75e mois
</t>
    </r>
    <r>
      <rPr>
        <sz val="11"/>
        <color theme="1"/>
        <rFont val="Arial"/>
        <family val="2"/>
      </rPr>
      <t>Programme Système de gestion de l'énergie</t>
    </r>
  </si>
  <si>
    <r>
      <t xml:space="preserve">Formulaire - Demande de la pime à l'obtention 
de la certification ISO 500001
</t>
    </r>
    <r>
      <rPr>
        <sz val="11"/>
        <color theme="1"/>
        <rFont val="Arial"/>
        <family val="2"/>
      </rPr>
      <t>Programme Système de gestion de l'énergie</t>
    </r>
  </si>
  <si>
    <t xml:space="preserve">Date maximum pour le dépôt à Hydro-Québec </t>
  </si>
  <si>
    <t>Dans le cadre du Projet, avez-vous reçu ou prévoyez-vous recevoir des appuis financiers provenant d’autres sources qu'Hydro-Québec et Énergir ?</t>
  </si>
  <si>
    <t>Si oui, précisez :</t>
  </si>
  <si>
    <t>Section 2 - Date des jalons pour l'obtention de la Prime</t>
  </si>
  <si>
    <t xml:space="preserve"> Date de la demande de certification à l'organisme de certification</t>
  </si>
  <si>
    <t xml:space="preserve"> Date de transmission à Hydro-Québec du Formulaire de demande de certification et de la Certification</t>
  </si>
  <si>
    <t>Délais de transmission des documents depuis la Date de démarrage du Projet</t>
  </si>
  <si>
    <t xml:space="preserve">Section 3 - Calcul de la prime pour la Certification ISO 50001 </t>
  </si>
  <si>
    <t>Consommation d'électricité annuelle avant le Projet (kWh)</t>
  </si>
  <si>
    <t xml:space="preserve"> Prime potentielle selon la consommation annuelle ($)</t>
  </si>
  <si>
    <t>Pourcentage de la Prime admissible selon la date de transmission (%)</t>
  </si>
  <si>
    <t xml:space="preserve"> Prime certification ISO 50001 admissible ($)</t>
  </si>
  <si>
    <t>Réservé à l'administration</t>
  </si>
  <si>
    <t>Nº de projet - Certification ISO</t>
  </si>
  <si>
    <r>
      <t xml:space="preserve">Formulaire -  Demande d'appui financier 
pour l'incitatif à la performance - Année 1
</t>
    </r>
    <r>
      <rPr>
        <sz val="11"/>
        <color theme="1"/>
        <rFont val="Arial"/>
        <family val="2"/>
      </rPr>
      <t>Programme Système de gestion de l'énergie</t>
    </r>
  </si>
  <si>
    <t>Une demande d'appui financier pour l'incitatif à la performance peut être déposée à partir du mois 15. Voir le Guide de participation pour les jalons.</t>
  </si>
  <si>
    <t>Section 3 - Calcul de l'appui financier pour l'incitatif à la performance</t>
  </si>
  <si>
    <t xml:space="preserve"> Économies d'énergie admissibles pour la période (kWh / an)</t>
  </si>
  <si>
    <t>kWh / an</t>
  </si>
  <si>
    <t xml:space="preserve"> Montant de l'incitatif ($ / kWh)</t>
  </si>
  <si>
    <t>$ / kWh</t>
  </si>
  <si>
    <t xml:space="preserve"> Incitatif à la performance admissible pour la période ($)</t>
  </si>
  <si>
    <t xml:space="preserve"> Montant cumulatif de l'incitatif à la performance ($)</t>
  </si>
  <si>
    <t>Vous avez atteint le plafond d'appui financier pour l'incitatif à la performance.</t>
  </si>
  <si>
    <t>Nº de projet - Performance 1</t>
  </si>
  <si>
    <r>
      <t xml:space="preserve">Formulaire -  Demande d'appui financier 
pour l'incitatif à la performance - Année 2
</t>
    </r>
    <r>
      <rPr>
        <sz val="11"/>
        <color theme="1"/>
        <rFont val="Arial"/>
        <family val="2"/>
      </rPr>
      <t>Programme Système de gestion de l'énergie</t>
    </r>
  </si>
  <si>
    <t>Un rapport d’Économie d’électricité doit être présenté à chaque date anniversaire suivant le premier rapport.</t>
  </si>
  <si>
    <t>Nº de projet - Performance 2</t>
  </si>
  <si>
    <r>
      <t xml:space="preserve">Formulaire -  Demande d'appui financier 
pour l'incitatif à la performance - Année 3
</t>
    </r>
    <r>
      <rPr>
        <sz val="11"/>
        <color theme="1"/>
        <rFont val="Arial"/>
        <family val="2"/>
      </rPr>
      <t>Programme Système de gestion de l'énergie</t>
    </r>
  </si>
  <si>
    <t>Nº de projet - Performance 3</t>
  </si>
  <si>
    <r>
      <t xml:space="preserve">Formulaire -  Demande d'appui financier 
pour l'incitatif à la performance - Année 4
</t>
    </r>
    <r>
      <rPr>
        <sz val="11"/>
        <color theme="1"/>
        <rFont val="Arial"/>
        <family val="2"/>
      </rPr>
      <t>Programme Système de gestion de l'énergie</t>
    </r>
  </si>
  <si>
    <t>Nº de projet - Performance 4</t>
  </si>
  <si>
    <r>
      <t xml:space="preserve">Formulaire -  Demande d'appui financier 
pour l'incitatif à la performance - Année 5
</t>
    </r>
    <r>
      <rPr>
        <sz val="11"/>
        <color theme="1"/>
        <rFont val="Arial"/>
        <family val="2"/>
      </rPr>
      <t>Programme Système de gestion de l'énergie</t>
    </r>
  </si>
  <si>
    <t>Nº de projet - Performance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</si>
</sst>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7" formatCode="#,##0.00\ &quot;$&quot;_);\(#,##0.00\ &quot;$&quot;\)"/>
    <numFmt numFmtId="44" formatCode="_ * #,##0.00_)\ &quot;$&quot;_ ;_ * \(#,##0.00\)\ &quot;$&quot;_ ;_ * &quot;-&quot;??_)\ &quot;$&quot;_ ;_ @_ "/>
    <numFmt numFmtId="43" formatCode="_ * #,##0.00_)_ ;_ * \(#,##0.00\)_ ;_ * &quot;-&quot;??_)_ ;_ @_ "/>
    <numFmt numFmtId="164" formatCode="yyyy/mm/dd;@"/>
    <numFmt numFmtId="165" formatCode="_ * #,##0.00_)\ &quot;$&quot;_ ;_ * \(#,##0.00\)\ &quot;$&quot;_ ;_ * &quot;-&quot;_)\ &quot;$&quot;_ ;_ @_ "/>
    <numFmt numFmtId="166" formatCode="_ * #,##0.00_);_ * \(#,##0.00\);_ * &quot;-&quot;_);_ @_ "/>
    <numFmt numFmtId="167" formatCode="###;###;;@"/>
    <numFmt numFmtId="168" formatCode="yyyy/mm/dd;;"/>
    <numFmt numFmtId="169" formatCode="#,##0.00&quot; kWh&quot;;\(#,##0.00&quot; kWh&quot;\);&quot; kWh&quot;;@"/>
    <numFmt numFmtId="170" formatCode="#,##0.0&quot; Mois&quot;;\(#,##0.0&quot; Mois&quot;\);&quot; Mois&quot;;@"/>
    <numFmt numFmtId="171" formatCode="_ * #,##0.00_);_ * \(#,##0.00\);_ * &quot;&quot;_);_ @_ "/>
    <numFmt numFmtId="172" formatCode="_ * #,##0.00_);_ * \(#,##0.00\);_ * &quot;0&quot;_);_ @_ "/>
    <numFmt numFmtId="173" formatCode="#,##0.00&quot; $/an&quot;;\(#,##0.0&quot; $/an&quot;\);&quot; $/an&quot;;@"/>
    <numFmt numFmtId="174" formatCode="_ * #,##0_);_ * \(#,##0\);_ * &quot;&quot;_);_ @_ "/>
  </numFmts>
  <fonts count="34">
    <font>
      <sz val="11"/>
      <color theme="1"/>
      <name val="Aptos Narrow"/>
      <family val="2"/>
      <scheme val="minor"/>
    </font>
    <font>
      <sz val="9"/>
      <color theme="1"/>
      <name val="Arial"/>
      <family val="2"/>
    </font>
    <font>
      <b/>
      <sz val="11"/>
      <color theme="1"/>
      <name val="Aptos Narrow"/>
      <family val="2"/>
      <scheme val="minor"/>
    </font>
    <font>
      <sz val="9"/>
      <name val="Arial"/>
      <family val="2"/>
    </font>
    <font>
      <sz val="11"/>
      <color theme="1"/>
      <name val="Aptos Narrow"/>
      <family val="2"/>
      <scheme val="minor"/>
    </font>
    <font>
      <sz val="9"/>
      <color rgb="FFFF0000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u/>
      <sz val="9"/>
      <color theme="1"/>
      <name val="Arial"/>
      <family val="2"/>
    </font>
    <font>
      <u/>
      <sz val="9"/>
      <color theme="7"/>
      <name val="Arial"/>
      <family val="2"/>
    </font>
    <font>
      <sz val="8"/>
      <color theme="1"/>
      <name val="Arial Narrow"/>
      <family val="2"/>
    </font>
    <font>
      <b/>
      <sz val="9"/>
      <name val="Aptos Display"/>
      <family val="2"/>
      <scheme val="major"/>
    </font>
    <font>
      <b/>
      <sz val="9"/>
      <name val="Arial"/>
      <family val="2"/>
    </font>
    <font>
      <b/>
      <sz val="9"/>
      <color theme="0"/>
      <name val="Arial"/>
      <family val="2"/>
    </font>
    <font>
      <sz val="8"/>
      <color theme="0"/>
      <name val="Arial Narrow"/>
      <family val="2"/>
    </font>
    <font>
      <b/>
      <sz val="8"/>
      <color theme="0"/>
      <name val="Arial"/>
      <family val="2"/>
    </font>
    <font>
      <sz val="9"/>
      <color rgb="FF0070C0"/>
      <name val="Arial"/>
      <family val="2"/>
    </font>
    <font>
      <sz val="9"/>
      <color theme="0"/>
      <name val="Arial"/>
      <family val="2"/>
    </font>
    <font>
      <b/>
      <sz val="9"/>
      <color theme="0"/>
      <name val="Arial Narrow"/>
      <family val="2"/>
    </font>
    <font>
      <sz val="8"/>
      <name val="Aptos Narrow"/>
      <family val="2"/>
      <scheme val="minor"/>
    </font>
    <font>
      <sz val="8"/>
      <name val="Arial"/>
      <family val="2"/>
    </font>
    <font>
      <sz val="7"/>
      <color theme="1"/>
      <name val="Arial"/>
      <family val="2"/>
    </font>
    <font>
      <sz val="8"/>
      <color theme="0"/>
      <name val="Arial"/>
      <family val="2"/>
    </font>
    <font>
      <sz val="11"/>
      <color theme="0"/>
      <name val="Aptos Narrow"/>
      <family val="2"/>
      <scheme val="minor"/>
    </font>
    <font>
      <sz val="9"/>
      <color theme="1"/>
      <name val="Arial Narrow"/>
      <family val="2"/>
    </font>
    <font>
      <sz val="9"/>
      <color rgb="FFFF0000"/>
      <name val="Arial Narrow"/>
      <family val="2"/>
    </font>
    <font>
      <sz val="9"/>
      <name val="Arial Narrow"/>
      <family val="2"/>
    </font>
    <font>
      <b/>
      <sz val="8"/>
      <name val="Arial"/>
      <family val="2"/>
    </font>
    <font>
      <u/>
      <sz val="11"/>
      <color theme="10"/>
      <name val="Aptos Narrow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8"/>
      <color rgb="FFFF0000"/>
      <name val="Arial Narrow"/>
      <family val="2"/>
    </font>
    <font>
      <b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EEB7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7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auto="1"/>
      </left>
      <right/>
      <top style="dashed">
        <color indexed="64"/>
      </top>
      <bottom style="hair">
        <color auto="1"/>
      </bottom>
      <diagonal/>
    </border>
    <border>
      <left/>
      <right style="hair">
        <color auto="1"/>
      </right>
      <top style="dashed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dashed">
        <color indexed="64"/>
      </top>
      <bottom style="thin">
        <color indexed="64"/>
      </bottom>
      <diagonal/>
    </border>
    <border>
      <left/>
      <right style="hair">
        <color auto="1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/>
      <top style="dashed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rgb="FFC00000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auto="1"/>
      </bottom>
      <diagonal/>
    </border>
    <border>
      <left style="thin">
        <color rgb="FFFF0000"/>
      </left>
      <right/>
      <top style="medium">
        <color rgb="FFFF0000"/>
      </top>
      <bottom/>
      <diagonal/>
    </border>
    <border>
      <left/>
      <right style="thin">
        <color rgb="FFFF0000"/>
      </right>
      <top style="medium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rgb="FFFF0000"/>
      </right>
      <top style="medium">
        <color indexed="64"/>
      </top>
      <bottom/>
      <diagonal/>
    </border>
    <border>
      <left/>
      <right/>
      <top style="medium">
        <color rgb="FFFF0000"/>
      </top>
      <bottom/>
      <diagonal/>
    </border>
    <border>
      <left/>
      <right/>
      <top/>
      <bottom style="thin">
        <color rgb="FFFF0000"/>
      </bottom>
      <diagonal/>
    </border>
    <border>
      <left/>
      <right/>
      <top/>
      <bottom style="medium">
        <color theme="0" tint="-0.24994659260841701"/>
      </bottom>
      <diagonal/>
    </border>
  </borders>
  <cellStyleXfs count="7">
    <xf numFmtId="0" fontId="0" fillId="0" borderId="0"/>
    <xf numFmtId="0" fontId="3" fillId="0" borderId="0">
      <alignment horizontal="left" vertical="top" wrapText="1"/>
    </xf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22">
      <alignment horizontal="left" vertical="top"/>
    </xf>
    <xf numFmtId="43" fontId="4" fillId="0" borderId="0" applyFont="0" applyFill="0" applyBorder="0" applyAlignment="0" applyProtection="0"/>
    <xf numFmtId="0" fontId="29" fillId="0" borderId="0" applyNumberFormat="0" applyFill="0" applyBorder="0" applyAlignment="0" applyProtection="0"/>
  </cellStyleXfs>
  <cellXfs count="503">
    <xf numFmtId="0" fontId="0" fillId="0" borderId="0" xfId="0"/>
    <xf numFmtId="0" fontId="2" fillId="0" borderId="0" xfId="0" applyFont="1"/>
    <xf numFmtId="44" fontId="0" fillId="0" borderId="0" xfId="2" applyFont="1"/>
    <xf numFmtId="0" fontId="0" fillId="0" borderId="0" xfId="0" applyAlignment="1">
      <alignment vertical="center"/>
    </xf>
    <xf numFmtId="9" fontId="6" fillId="2" borderId="12" xfId="3" applyFont="1" applyFill="1" applyBorder="1" applyAlignment="1" applyProtection="1">
      <alignment horizontal="center" vertical="center"/>
      <protection locked="0"/>
    </xf>
    <xf numFmtId="3" fontId="6" fillId="2" borderId="12" xfId="0" applyNumberFormat="1" applyFont="1" applyFill="1" applyBorder="1" applyAlignment="1" applyProtection="1">
      <alignment horizontal="center" vertical="center"/>
      <protection locked="0"/>
    </xf>
    <xf numFmtId="164" fontId="6" fillId="2" borderId="12" xfId="0" applyNumberFormat="1" applyFont="1" applyFill="1" applyBorder="1" applyAlignment="1" applyProtection="1">
      <alignment horizontal="center" vertical="center"/>
      <protection locked="0"/>
    </xf>
    <xf numFmtId="0" fontId="6" fillId="2" borderId="12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top"/>
    </xf>
    <xf numFmtId="0" fontId="13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9" fillId="0" borderId="0" xfId="0" applyFont="1"/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0" fillId="0" borderId="32" xfId="0" applyBorder="1"/>
    <xf numFmtId="0" fontId="0" fillId="0" borderId="6" xfId="0" applyBorder="1"/>
    <xf numFmtId="0" fontId="0" fillId="0" borderId="32" xfId="0" applyBorder="1" applyAlignment="1">
      <alignment vertical="top"/>
    </xf>
    <xf numFmtId="0" fontId="10" fillId="0" borderId="6" xfId="0" applyFont="1" applyBorder="1" applyAlignment="1">
      <alignment vertical="top" wrapText="1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7" fillId="0" borderId="0" xfId="0" applyFont="1" applyAlignment="1">
      <alignment horizontal="left" indent="1"/>
    </xf>
    <xf numFmtId="0" fontId="6" fillId="7" borderId="12" xfId="0" applyFont="1" applyFill="1" applyBorder="1" applyAlignment="1">
      <alignment horizontal="center" vertical="center"/>
    </xf>
    <xf numFmtId="0" fontId="6" fillId="0" borderId="0" xfId="0" applyFont="1"/>
    <xf numFmtId="0" fontId="8" fillId="0" borderId="0" xfId="0" applyFont="1"/>
    <xf numFmtId="44" fontId="6" fillId="2" borderId="12" xfId="2" applyFont="1" applyFill="1" applyBorder="1" applyAlignment="1" applyProtection="1">
      <alignment horizontal="center" vertical="center"/>
      <protection locked="0"/>
    </xf>
    <xf numFmtId="44" fontId="6" fillId="2" borderId="10" xfId="2" applyFont="1" applyFill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8" fillId="0" borderId="18" xfId="0" applyFont="1" applyBorder="1"/>
    <xf numFmtId="0" fontId="6" fillId="2" borderId="18" xfId="0" applyFont="1" applyFill="1" applyBorder="1" applyAlignment="1">
      <alignment horizontal="center" vertical="center"/>
    </xf>
    <xf numFmtId="0" fontId="8" fillId="7" borderId="20" xfId="0" applyFont="1" applyFill="1" applyBorder="1" applyAlignment="1">
      <alignment horizontal="center" vertical="center" wrapText="1"/>
    </xf>
    <xf numFmtId="165" fontId="8" fillId="4" borderId="51" xfId="2" applyNumberFormat="1" applyFont="1" applyFill="1" applyBorder="1" applyAlignment="1">
      <alignment vertical="center"/>
    </xf>
    <xf numFmtId="0" fontId="6" fillId="2" borderId="29" xfId="0" applyFont="1" applyFill="1" applyBorder="1" applyAlignment="1" applyProtection="1">
      <alignment horizontal="center" vertical="center"/>
      <protection locked="0"/>
    </xf>
    <xf numFmtId="14" fontId="14" fillId="0" borderId="30" xfId="0" applyNumberFormat="1" applyFont="1" applyBorder="1" applyAlignment="1">
      <alignment horizontal="center" vertical="center"/>
    </xf>
    <xf numFmtId="165" fontId="7" fillId="0" borderId="12" xfId="0" applyNumberFormat="1" applyFont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2" fillId="3" borderId="0" xfId="0" applyFont="1" applyFill="1"/>
    <xf numFmtId="0" fontId="0" fillId="3" borderId="0" xfId="0" applyFill="1"/>
    <xf numFmtId="0" fontId="19" fillId="0" borderId="33" xfId="0" applyFont="1" applyBorder="1" applyAlignment="1">
      <alignment vertical="center"/>
    </xf>
    <xf numFmtId="44" fontId="19" fillId="0" borderId="33" xfId="2" applyFont="1" applyFill="1" applyBorder="1" applyAlignment="1">
      <alignment vertical="center"/>
    </xf>
    <xf numFmtId="3" fontId="0" fillId="0" borderId="0" xfId="0" applyNumberFormat="1"/>
    <xf numFmtId="0" fontId="11" fillId="3" borderId="54" xfId="0" applyFont="1" applyFill="1" applyBorder="1" applyAlignment="1">
      <alignment horizontal="left"/>
    </xf>
    <xf numFmtId="0" fontId="13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165" fontId="8" fillId="2" borderId="49" xfId="0" applyNumberFormat="1" applyFont="1" applyFill="1" applyBorder="1" applyAlignment="1">
      <alignment vertical="center"/>
    </xf>
    <xf numFmtId="0" fontId="0" fillId="0" borderId="33" xfId="0" applyBorder="1"/>
    <xf numFmtId="0" fontId="5" fillId="0" borderId="0" xfId="0" applyFont="1" applyAlignment="1">
      <alignment vertical="top" wrapText="1"/>
    </xf>
    <xf numFmtId="9" fontId="0" fillId="0" borderId="0" xfId="3" applyFont="1"/>
    <xf numFmtId="14" fontId="6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37" fontId="6" fillId="0" borderId="23" xfId="2" applyNumberFormat="1" applyFont="1" applyFill="1" applyBorder="1" applyAlignment="1" applyProtection="1">
      <alignment vertical="center"/>
      <protection locked="0"/>
    </xf>
    <xf numFmtId="44" fontId="6" fillId="4" borderId="18" xfId="2" applyFont="1" applyFill="1" applyBorder="1" applyAlignment="1">
      <alignment horizontal="left" vertical="center"/>
    </xf>
    <xf numFmtId="39" fontId="6" fillId="4" borderId="17" xfId="2" applyNumberFormat="1" applyFont="1" applyFill="1" applyBorder="1" applyAlignment="1">
      <alignment horizontal="right" vertical="center"/>
    </xf>
    <xf numFmtId="0" fontId="28" fillId="0" borderId="11" xfId="0" applyFont="1" applyBorder="1" applyAlignment="1">
      <alignment vertical="center"/>
    </xf>
    <xf numFmtId="39" fontId="18" fillId="0" borderId="11" xfId="2" applyNumberFormat="1" applyFont="1" applyFill="1" applyBorder="1" applyAlignment="1" applyProtection="1">
      <alignment vertical="center"/>
    </xf>
    <xf numFmtId="0" fontId="0" fillId="0" borderId="0" xfId="0" applyAlignment="1">
      <alignment wrapText="1"/>
    </xf>
    <xf numFmtId="44" fontId="2" fillId="0" borderId="0" xfId="2" applyFont="1"/>
    <xf numFmtId="10" fontId="0" fillId="0" borderId="0" xfId="3" applyNumberFormat="1" applyFont="1"/>
    <xf numFmtId="0" fontId="23" fillId="0" borderId="0" xfId="0" applyFont="1" applyAlignment="1">
      <alignment vertical="center"/>
    </xf>
    <xf numFmtId="0" fontId="7" fillId="3" borderId="25" xfId="0" applyFont="1" applyFill="1" applyBorder="1"/>
    <xf numFmtId="0" fontId="7" fillId="0" borderId="0" xfId="0" applyFont="1" applyAlignment="1">
      <alignment horizontal="left" vertical="center" wrapText="1"/>
    </xf>
    <xf numFmtId="0" fontId="11" fillId="3" borderId="54" xfId="0" applyFont="1" applyFill="1" applyBorder="1" applyAlignment="1">
      <alignment horizontal="center" vertical="center" wrapText="1"/>
    </xf>
    <xf numFmtId="165" fontId="8" fillId="4" borderId="20" xfId="0" applyNumberFormat="1" applyFont="1" applyFill="1" applyBorder="1" applyAlignment="1">
      <alignment horizontal="center" vertical="center" wrapText="1"/>
    </xf>
    <xf numFmtId="166" fontId="7" fillId="2" borderId="12" xfId="0" applyNumberFormat="1" applyFont="1" applyFill="1" applyBorder="1" applyAlignment="1">
      <alignment vertical="center"/>
    </xf>
    <xf numFmtId="168" fontId="6" fillId="3" borderId="20" xfId="0" applyNumberFormat="1" applyFont="1" applyFill="1" applyBorder="1" applyAlignment="1">
      <alignment horizontal="center" vertical="center"/>
    </xf>
    <xf numFmtId="166" fontId="7" fillId="2" borderId="28" xfId="0" applyNumberFormat="1" applyFont="1" applyFill="1" applyBorder="1" applyAlignment="1">
      <alignment vertical="center"/>
    </xf>
    <xf numFmtId="168" fontId="7" fillId="2" borderId="28" xfId="0" applyNumberFormat="1" applyFont="1" applyFill="1" applyBorder="1" applyAlignment="1">
      <alignment horizontal="center" vertical="center"/>
    </xf>
    <xf numFmtId="167" fontId="6" fillId="3" borderId="20" xfId="0" applyNumberFormat="1" applyFont="1" applyFill="1" applyBorder="1" applyAlignment="1">
      <alignment horizontal="left" vertical="center"/>
    </xf>
    <xf numFmtId="0" fontId="6" fillId="0" borderId="25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8" fillId="7" borderId="51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8" fillId="2" borderId="20" xfId="0" applyFont="1" applyFill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168" fontId="7" fillId="0" borderId="20" xfId="0" applyNumberFormat="1" applyFont="1" applyBorder="1" applyAlignment="1">
      <alignment horizontal="center" vertical="center" wrapText="1"/>
    </xf>
    <xf numFmtId="165" fontId="7" fillId="0" borderId="21" xfId="0" applyNumberFormat="1" applyFont="1" applyBorder="1" applyAlignment="1">
      <alignment horizontal="center" vertical="center" wrapText="1"/>
    </xf>
    <xf numFmtId="166" fontId="7" fillId="2" borderId="21" xfId="0" applyNumberFormat="1" applyFont="1" applyFill="1" applyBorder="1" applyAlignment="1">
      <alignment vertical="center"/>
    </xf>
    <xf numFmtId="165" fontId="8" fillId="0" borderId="56" xfId="0" applyNumberFormat="1" applyFont="1" applyBorder="1" applyAlignment="1">
      <alignment horizontal="right" vertical="center"/>
    </xf>
    <xf numFmtId="171" fontId="8" fillId="0" borderId="49" xfId="0" applyNumberFormat="1" applyFont="1" applyBorder="1" applyAlignment="1">
      <alignment vertical="center"/>
    </xf>
    <xf numFmtId="171" fontId="8" fillId="0" borderId="50" xfId="0" applyNumberFormat="1" applyFont="1" applyBorder="1" applyAlignment="1">
      <alignment vertical="center"/>
    </xf>
    <xf numFmtId="171" fontId="8" fillId="0" borderId="51" xfId="0" applyNumberFormat="1" applyFont="1" applyBorder="1" applyAlignment="1">
      <alignment vertical="center"/>
    </xf>
    <xf numFmtId="171" fontId="7" fillId="2" borderId="56" xfId="0" applyNumberFormat="1" applyFont="1" applyFill="1" applyBorder="1" applyAlignment="1">
      <alignment vertical="center"/>
    </xf>
    <xf numFmtId="171" fontId="8" fillId="0" borderId="20" xfId="0" applyNumberFormat="1" applyFont="1" applyBorder="1" applyAlignment="1">
      <alignment vertical="center"/>
    </xf>
    <xf numFmtId="171" fontId="8" fillId="0" borderId="17" xfId="0" applyNumberFormat="1" applyFont="1" applyBorder="1" applyAlignment="1">
      <alignment vertical="center"/>
    </xf>
    <xf numFmtId="0" fontId="8" fillId="7" borderId="19" xfId="0" applyFont="1" applyFill="1" applyBorder="1" applyAlignment="1">
      <alignment horizontal="center" vertical="center" wrapText="1"/>
    </xf>
    <xf numFmtId="0" fontId="8" fillId="7" borderId="58" xfId="0" applyFont="1" applyFill="1" applyBorder="1" applyAlignment="1">
      <alignment horizontal="center" vertical="center" wrapText="1"/>
    </xf>
    <xf numFmtId="0" fontId="8" fillId="7" borderId="59" xfId="0" applyFont="1" applyFill="1" applyBorder="1" applyAlignment="1">
      <alignment horizontal="center" vertical="center" wrapText="1"/>
    </xf>
    <xf numFmtId="171" fontId="6" fillId="0" borderId="56" xfId="0" applyNumberFormat="1" applyFont="1" applyBorder="1" applyAlignment="1">
      <alignment vertical="center"/>
    </xf>
    <xf numFmtId="171" fontId="6" fillId="4" borderId="12" xfId="2" applyNumberFormat="1" applyFont="1" applyFill="1" applyBorder="1" applyAlignment="1">
      <alignment horizontal="right" vertical="center" wrapText="1"/>
    </xf>
    <xf numFmtId="37" fontId="6" fillId="0" borderId="23" xfId="2" applyNumberFormat="1" applyFont="1" applyFill="1" applyBorder="1" applyAlignment="1" applyProtection="1">
      <alignment horizontal="right" vertical="center"/>
      <protection locked="0"/>
    </xf>
    <xf numFmtId="171" fontId="6" fillId="0" borderId="20" xfId="2" applyNumberFormat="1" applyFont="1" applyFill="1" applyBorder="1" applyAlignment="1" applyProtection="1">
      <alignment vertical="center"/>
    </xf>
    <xf numFmtId="0" fontId="6" fillId="3" borderId="19" xfId="0" applyFont="1" applyFill="1" applyBorder="1"/>
    <xf numFmtId="0" fontId="26" fillId="3" borderId="20" xfId="0" applyFont="1" applyFill="1" applyBorder="1" applyAlignment="1">
      <alignment horizontal="center" vertical="top"/>
    </xf>
    <xf numFmtId="0" fontId="25" fillId="3" borderId="20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left"/>
    </xf>
    <xf numFmtId="0" fontId="25" fillId="3" borderId="20" xfId="0" applyFont="1" applyFill="1" applyBorder="1" applyAlignment="1">
      <alignment horizontal="center" vertical="top" wrapText="1"/>
    </xf>
    <xf numFmtId="0" fontId="6" fillId="0" borderId="1" xfId="0" applyFont="1" applyBorder="1"/>
    <xf numFmtId="0" fontId="25" fillId="6" borderId="20" xfId="0" applyFont="1" applyFill="1" applyBorder="1" applyAlignment="1">
      <alignment horizontal="center" vertical="center" wrapText="1"/>
    </xf>
    <xf numFmtId="0" fontId="0" fillId="0" borderId="0" xfId="0" applyProtection="1">
      <protection locked="0"/>
    </xf>
    <xf numFmtId="166" fontId="7" fillId="2" borderId="38" xfId="0" applyNumberFormat="1" applyFont="1" applyFill="1" applyBorder="1" applyAlignment="1">
      <alignment vertical="center"/>
    </xf>
    <xf numFmtId="166" fontId="7" fillId="2" borderId="60" xfId="0" applyNumberFormat="1" applyFont="1" applyFill="1" applyBorder="1" applyAlignment="1">
      <alignment vertical="center"/>
    </xf>
    <xf numFmtId="166" fontId="7" fillId="2" borderId="17" xfId="0" applyNumberFormat="1" applyFont="1" applyFill="1" applyBorder="1" applyAlignment="1">
      <alignment vertical="center"/>
    </xf>
    <xf numFmtId="166" fontId="7" fillId="2" borderId="20" xfId="0" applyNumberFormat="1" applyFont="1" applyFill="1" applyBorder="1" applyAlignment="1">
      <alignment vertical="center"/>
    </xf>
    <xf numFmtId="166" fontId="7" fillId="2" borderId="59" xfId="0" applyNumberFormat="1" applyFont="1" applyFill="1" applyBorder="1" applyAlignment="1">
      <alignment vertical="center"/>
    </xf>
    <xf numFmtId="165" fontId="7" fillId="0" borderId="12" xfId="0" applyNumberFormat="1" applyFont="1" applyBorder="1" applyAlignment="1">
      <alignment horizontal="center" vertical="center"/>
    </xf>
    <xf numFmtId="165" fontId="8" fillId="2" borderId="12" xfId="0" applyNumberFormat="1" applyFont="1" applyFill="1" applyBorder="1" applyAlignment="1">
      <alignment vertical="center"/>
    </xf>
    <xf numFmtId="167" fontId="6" fillId="0" borderId="5" xfId="0" applyNumberFormat="1" applyFont="1" applyBorder="1" applyAlignment="1">
      <alignment horizontal="center"/>
    </xf>
    <xf numFmtId="167" fontId="6" fillId="0" borderId="6" xfId="0" applyNumberFormat="1" applyFont="1" applyBorder="1" applyAlignment="1">
      <alignment horizontal="center" vertical="center"/>
    </xf>
    <xf numFmtId="167" fontId="6" fillId="0" borderId="6" xfId="0" applyNumberFormat="1" applyFont="1" applyBorder="1" applyAlignment="1">
      <alignment horizontal="center"/>
    </xf>
    <xf numFmtId="168" fontId="6" fillId="2" borderId="6" xfId="0" applyNumberFormat="1" applyFont="1" applyFill="1" applyBorder="1" applyAlignment="1">
      <alignment horizontal="center" vertical="center"/>
    </xf>
    <xf numFmtId="167" fontId="6" fillId="2" borderId="6" xfId="0" applyNumberFormat="1" applyFont="1" applyFill="1" applyBorder="1" applyAlignment="1">
      <alignment horizontal="center" vertical="center"/>
    </xf>
    <xf numFmtId="44" fontId="6" fillId="0" borderId="6" xfId="0" applyNumberFormat="1" applyFont="1" applyBorder="1" applyAlignment="1">
      <alignment horizontal="center"/>
    </xf>
    <xf numFmtId="44" fontId="6" fillId="0" borderId="9" xfId="0" applyNumberFormat="1" applyFont="1" applyBorder="1" applyAlignment="1">
      <alignment horizontal="center"/>
    </xf>
    <xf numFmtId="0" fontId="12" fillId="2" borderId="23" xfId="4" applyFont="1" applyFill="1" applyBorder="1" applyAlignment="1">
      <alignment horizontal="right" wrapText="1"/>
    </xf>
    <xf numFmtId="0" fontId="7" fillId="0" borderId="32" xfId="0" applyFont="1" applyBorder="1" applyAlignment="1">
      <alignment horizontal="right" vertical="center" wrapText="1" indent="1"/>
    </xf>
    <xf numFmtId="0" fontId="7" fillId="0" borderId="0" xfId="0" applyFont="1" applyAlignment="1">
      <alignment horizontal="right" vertical="center" wrapText="1" indent="1"/>
    </xf>
    <xf numFmtId="0" fontId="7" fillId="0" borderId="7" xfId="0" applyFont="1" applyBorder="1" applyAlignment="1">
      <alignment horizontal="right" vertical="center" wrapText="1" indent="1"/>
    </xf>
    <xf numFmtId="0" fontId="7" fillId="0" borderId="8" xfId="0" applyFont="1" applyBorder="1" applyAlignment="1">
      <alignment horizontal="right" vertical="center" wrapText="1" indent="1"/>
    </xf>
    <xf numFmtId="0" fontId="7" fillId="0" borderId="4" xfId="0" applyFont="1" applyBorder="1" applyAlignment="1">
      <alignment horizontal="right" vertical="center" indent="1"/>
    </xf>
    <xf numFmtId="0" fontId="7" fillId="0" borderId="3" xfId="0" applyFont="1" applyBorder="1" applyAlignment="1">
      <alignment horizontal="right" vertical="center" indent="1"/>
    </xf>
    <xf numFmtId="0" fontId="30" fillId="0" borderId="0" xfId="0" applyFont="1" applyAlignment="1">
      <alignment horizontal="right" wrapText="1"/>
    </xf>
    <xf numFmtId="0" fontId="30" fillId="0" borderId="0" xfId="0" applyFont="1" applyAlignment="1">
      <alignment horizontal="right"/>
    </xf>
    <xf numFmtId="0" fontId="7" fillId="0" borderId="25" xfId="0" applyFont="1" applyBorder="1" applyAlignment="1">
      <alignment horizontal="right" vertical="center" wrapText="1" indent="1"/>
    </xf>
    <xf numFmtId="0" fontId="7" fillId="0" borderId="27" xfId="0" applyFont="1" applyBorder="1" applyAlignment="1">
      <alignment horizontal="right" vertical="center" wrapText="1" indent="1"/>
    </xf>
    <xf numFmtId="0" fontId="7" fillId="0" borderId="28" xfId="0" applyFont="1" applyBorder="1" applyAlignment="1">
      <alignment horizontal="right" vertical="center" indent="1"/>
    </xf>
    <xf numFmtId="0" fontId="7" fillId="0" borderId="30" xfId="0" applyFont="1" applyBorder="1" applyAlignment="1">
      <alignment horizontal="right" vertical="center" indent="1"/>
    </xf>
    <xf numFmtId="0" fontId="7" fillId="0" borderId="28" xfId="0" applyFont="1" applyBorder="1" applyAlignment="1">
      <alignment horizontal="right" vertical="center" wrapText="1" indent="1"/>
    </xf>
    <xf numFmtId="0" fontId="7" fillId="0" borderId="30" xfId="0" applyFont="1" applyBorder="1" applyAlignment="1">
      <alignment horizontal="right" vertical="center" wrapText="1" indent="1"/>
    </xf>
    <xf numFmtId="0" fontId="6" fillId="0" borderId="1" xfId="0" applyFont="1" applyBorder="1" applyAlignment="1">
      <alignment horizontal="left"/>
    </xf>
    <xf numFmtId="44" fontId="6" fillId="7" borderId="54" xfId="2" applyFont="1" applyFill="1" applyBorder="1" applyAlignment="1">
      <alignment horizontal="center" vertical="center"/>
    </xf>
    <xf numFmtId="44" fontId="6" fillId="7" borderId="20" xfId="2" applyFont="1" applyFill="1" applyBorder="1" applyAlignment="1">
      <alignment horizontal="center" vertical="center"/>
    </xf>
    <xf numFmtId="3" fontId="6" fillId="2" borderId="28" xfId="0" applyNumberFormat="1" applyFont="1" applyFill="1" applyBorder="1" applyAlignment="1" applyProtection="1">
      <alignment horizontal="left" vertical="top" wrapText="1"/>
      <protection locked="0"/>
    </xf>
    <xf numFmtId="3" fontId="6" fillId="2" borderId="30" xfId="0" applyNumberFormat="1" applyFont="1" applyFill="1" applyBorder="1" applyAlignment="1" applyProtection="1">
      <alignment horizontal="left" vertical="top" wrapText="1"/>
      <protection locked="0"/>
    </xf>
    <xf numFmtId="0" fontId="7" fillId="0" borderId="25" xfId="0" applyFont="1" applyBorder="1" applyAlignment="1">
      <alignment horizontal="right" vertical="center" indent="1"/>
    </xf>
    <xf numFmtId="0" fontId="7" fillId="0" borderId="27" xfId="0" applyFont="1" applyBorder="1" applyAlignment="1">
      <alignment horizontal="right" vertical="center" indent="1"/>
    </xf>
    <xf numFmtId="0" fontId="8" fillId="0" borderId="28" xfId="0" applyFont="1" applyBorder="1" applyAlignment="1">
      <alignment horizontal="right" vertical="top" indent="1"/>
    </xf>
    <xf numFmtId="0" fontId="8" fillId="0" borderId="30" xfId="0" applyFont="1" applyBorder="1" applyAlignment="1">
      <alignment horizontal="right" vertical="top" indent="1"/>
    </xf>
    <xf numFmtId="0" fontId="31" fillId="0" borderId="0" xfId="0" applyFont="1" applyAlignment="1">
      <alignment horizontal="right" wrapText="1"/>
    </xf>
    <xf numFmtId="0" fontId="0" fillId="0" borderId="0" xfId="0" applyAlignment="1">
      <alignment horizontal="right"/>
    </xf>
    <xf numFmtId="0" fontId="29" fillId="0" borderId="17" xfId="6" applyBorder="1" applyAlignment="1">
      <alignment horizontal="left" vertical="top" wrapText="1" indent="1"/>
    </xf>
    <xf numFmtId="0" fontId="29" fillId="0" borderId="13" xfId="6" applyBorder="1" applyAlignment="1">
      <alignment horizontal="left" vertical="top" wrapText="1" indent="1"/>
    </xf>
    <xf numFmtId="0" fontId="29" fillId="0" borderId="18" xfId="6" applyBorder="1" applyAlignment="1">
      <alignment horizontal="left" vertical="top" wrapText="1" indent="1"/>
    </xf>
    <xf numFmtId="0" fontId="11" fillId="0" borderId="2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24" xfId="0" applyFont="1" applyBorder="1" applyAlignment="1">
      <alignment horizontal="left" vertical="center"/>
    </xf>
    <xf numFmtId="0" fontId="6" fillId="0" borderId="17" xfId="0" applyFont="1" applyBorder="1" applyAlignment="1" applyProtection="1">
      <alignment horizontal="left"/>
      <protection locked="0"/>
    </xf>
    <xf numFmtId="0" fontId="6" fillId="0" borderId="13" xfId="0" applyFont="1" applyBorder="1" applyAlignment="1" applyProtection="1">
      <alignment horizontal="left"/>
      <protection locked="0"/>
    </xf>
    <xf numFmtId="0" fontId="6" fillId="0" borderId="18" xfId="0" applyFont="1" applyBorder="1" applyAlignment="1" applyProtection="1">
      <alignment horizontal="left"/>
      <protection locked="0"/>
    </xf>
    <xf numFmtId="0" fontId="11" fillId="0" borderId="14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6" fillId="0" borderId="17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Alignment="1" applyProtection="1">
      <alignment horizontal="center"/>
      <protection locked="0"/>
    </xf>
    <xf numFmtId="0" fontId="6" fillId="0" borderId="13" xfId="0" applyFont="1" applyBorder="1" applyAlignment="1" applyProtection="1">
      <alignment horizont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0" fontId="7" fillId="0" borderId="28" xfId="0" applyFont="1" applyBorder="1" applyAlignment="1">
      <alignment horizontal="right" vertical="center" wrapText="1"/>
    </xf>
    <xf numFmtId="0" fontId="7" fillId="0" borderId="29" xfId="0" applyFont="1" applyBorder="1" applyAlignment="1">
      <alignment horizontal="right" vertical="center" wrapText="1"/>
    </xf>
    <xf numFmtId="0" fontId="21" fillId="0" borderId="29" xfId="0" applyFont="1" applyBorder="1" applyAlignment="1">
      <alignment horizontal="right" vertical="center" wrapText="1"/>
    </xf>
    <xf numFmtId="0" fontId="6" fillId="0" borderId="26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14" fillId="0" borderId="29" xfId="0" applyFont="1" applyBorder="1" applyAlignment="1">
      <alignment vertical="center"/>
    </xf>
    <xf numFmtId="0" fontId="14" fillId="0" borderId="30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6" fillId="0" borderId="26" xfId="0" applyFont="1" applyBorder="1" applyAlignment="1" applyProtection="1">
      <alignment horizontal="center" vertical="center"/>
      <protection locked="0"/>
    </xf>
    <xf numFmtId="0" fontId="13" fillId="0" borderId="29" xfId="0" applyFont="1" applyBorder="1" applyAlignment="1" applyProtection="1">
      <alignment horizontal="center" vertical="center"/>
      <protection locked="0"/>
    </xf>
    <xf numFmtId="0" fontId="7" fillId="0" borderId="25" xfId="0" applyFont="1" applyBorder="1" applyAlignment="1">
      <alignment horizontal="right" vertical="center"/>
    </xf>
    <xf numFmtId="0" fontId="7" fillId="0" borderId="26" xfId="0" applyFont="1" applyBorder="1" applyAlignment="1">
      <alignment horizontal="right" vertical="center"/>
    </xf>
    <xf numFmtId="0" fontId="6" fillId="2" borderId="17" xfId="0" applyFont="1" applyFill="1" applyBorder="1" applyAlignment="1" applyProtection="1">
      <alignment horizontal="center" vertical="center"/>
      <protection locked="0"/>
    </xf>
    <xf numFmtId="0" fontId="6" fillId="2" borderId="13" xfId="0" applyFont="1" applyFill="1" applyBorder="1" applyAlignment="1" applyProtection="1">
      <alignment horizontal="center" vertical="center"/>
      <protection locked="0"/>
    </xf>
    <xf numFmtId="0" fontId="11" fillId="6" borderId="10" xfId="0" applyFont="1" applyFill="1" applyBorder="1" applyAlignment="1">
      <alignment horizontal="center" vertical="center" wrapText="1"/>
    </xf>
    <xf numFmtId="168" fontId="6" fillId="7" borderId="12" xfId="0" applyNumberFormat="1" applyFont="1" applyFill="1" applyBorder="1" applyAlignment="1">
      <alignment horizontal="center" vertical="center"/>
    </xf>
    <xf numFmtId="167" fontId="6" fillId="7" borderId="12" xfId="0" applyNumberFormat="1" applyFont="1" applyFill="1" applyBorder="1" applyAlignment="1">
      <alignment horizontal="center" vertical="center"/>
    </xf>
    <xf numFmtId="0" fontId="6" fillId="0" borderId="17" xfId="0" applyFont="1" applyBorder="1" applyAlignment="1" applyProtection="1">
      <alignment horizontal="left" vertical="center"/>
      <protection locked="0"/>
    </xf>
    <xf numFmtId="0" fontId="6" fillId="0" borderId="13" xfId="0" applyFont="1" applyBorder="1" applyAlignment="1" applyProtection="1">
      <alignment horizontal="left" vertical="center"/>
      <protection locked="0"/>
    </xf>
    <xf numFmtId="0" fontId="6" fillId="0" borderId="18" xfId="0" applyFont="1" applyBorder="1" applyAlignment="1" applyProtection="1">
      <alignment horizontal="left" vertical="center"/>
      <protection locked="0"/>
    </xf>
    <xf numFmtId="0" fontId="6" fillId="0" borderId="20" xfId="0" applyFont="1" applyBorder="1" applyAlignment="1" applyProtection="1">
      <alignment horizontal="left" vertical="center"/>
      <protection locked="0"/>
    </xf>
    <xf numFmtId="14" fontId="13" fillId="0" borderId="29" xfId="0" applyNumberFormat="1" applyFont="1" applyBorder="1" applyAlignment="1" applyProtection="1">
      <alignment horizontal="center" vertical="center"/>
      <protection locked="0"/>
    </xf>
    <xf numFmtId="0" fontId="7" fillId="2" borderId="26" xfId="0" applyFont="1" applyFill="1" applyBorder="1" applyAlignment="1">
      <alignment horizontal="right" vertical="center" wrapText="1"/>
    </xf>
    <xf numFmtId="0" fontId="7" fillId="2" borderId="27" xfId="0" applyFont="1" applyFill="1" applyBorder="1" applyAlignment="1">
      <alignment horizontal="right" vertical="center" wrapText="1"/>
    </xf>
    <xf numFmtId="0" fontId="23" fillId="0" borderId="28" xfId="0" applyFont="1" applyBorder="1" applyAlignment="1">
      <alignment horizontal="right" vertical="center" wrapText="1"/>
    </xf>
    <xf numFmtId="0" fontId="23" fillId="0" borderId="29" xfId="0" applyFont="1" applyBorder="1" applyAlignment="1">
      <alignment horizontal="right" vertical="center" wrapText="1"/>
    </xf>
    <xf numFmtId="0" fontId="16" fillId="0" borderId="12" xfId="0" applyFont="1" applyBorder="1" applyAlignment="1">
      <alignment horizontal="center" vertical="center"/>
    </xf>
    <xf numFmtId="0" fontId="7" fillId="2" borderId="25" xfId="0" applyFont="1" applyFill="1" applyBorder="1" applyAlignment="1">
      <alignment horizontal="right" vertical="center" wrapText="1"/>
    </xf>
    <xf numFmtId="0" fontId="6" fillId="2" borderId="26" xfId="0" applyFont="1" applyFill="1" applyBorder="1" applyAlignment="1" applyProtection="1">
      <alignment horizontal="center" vertical="center"/>
      <protection locked="0"/>
    </xf>
    <xf numFmtId="0" fontId="6" fillId="2" borderId="29" xfId="0" applyFont="1" applyFill="1" applyBorder="1" applyAlignment="1" applyProtection="1">
      <alignment horizontal="center" vertical="center"/>
      <protection locked="0"/>
    </xf>
    <xf numFmtId="3" fontId="14" fillId="0" borderId="12" xfId="0" applyNumberFormat="1" applyFont="1" applyBorder="1" applyAlignment="1" applyProtection="1">
      <alignment horizontal="left" vertical="center"/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23" fillId="0" borderId="28" xfId="0" applyFont="1" applyBorder="1" applyAlignment="1">
      <alignment horizontal="right" vertical="center"/>
    </xf>
    <xf numFmtId="0" fontId="23" fillId="0" borderId="29" xfId="0" applyFont="1" applyBorder="1" applyAlignment="1">
      <alignment horizontal="right" vertical="center"/>
    </xf>
    <xf numFmtId="0" fontId="15" fillId="0" borderId="29" xfId="0" applyFont="1" applyBorder="1" applyAlignment="1">
      <alignment horizontal="right" vertical="center"/>
    </xf>
    <xf numFmtId="0" fontId="15" fillId="0" borderId="30" xfId="0" applyFont="1" applyBorder="1" applyAlignment="1">
      <alignment horizontal="right" vertical="center"/>
    </xf>
    <xf numFmtId="171" fontId="7" fillId="0" borderId="36" xfId="0" applyNumberFormat="1" applyFont="1" applyBorder="1" applyAlignment="1">
      <alignment horizontal="right" vertical="center"/>
    </xf>
    <xf numFmtId="171" fontId="7" fillId="0" borderId="37" xfId="0" applyNumberFormat="1" applyFont="1" applyBorder="1" applyAlignment="1">
      <alignment horizontal="right" vertical="center"/>
    </xf>
    <xf numFmtId="171" fontId="8" fillId="4" borderId="34" xfId="2" applyNumberFormat="1" applyFont="1" applyFill="1" applyBorder="1" applyAlignment="1">
      <alignment horizontal="right" vertical="center"/>
    </xf>
    <xf numFmtId="171" fontId="8" fillId="4" borderId="35" xfId="2" applyNumberFormat="1" applyFont="1" applyFill="1" applyBorder="1" applyAlignment="1">
      <alignment horizontal="right" vertical="center"/>
    </xf>
    <xf numFmtId="0" fontId="8" fillId="3" borderId="10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8" fillId="4" borderId="14" xfId="0" applyFont="1" applyFill="1" applyBorder="1" applyAlignment="1">
      <alignment horizontal="right" vertical="center" indent="1"/>
    </xf>
    <xf numFmtId="0" fontId="8" fillId="4" borderId="11" xfId="0" applyFont="1" applyFill="1" applyBorder="1" applyAlignment="1">
      <alignment horizontal="right" vertical="center" indent="1"/>
    </xf>
    <xf numFmtId="0" fontId="8" fillId="4" borderId="17" xfId="0" applyFont="1" applyFill="1" applyBorder="1" applyAlignment="1">
      <alignment horizontal="right" vertical="center" indent="1"/>
    </xf>
    <xf numFmtId="0" fontId="8" fillId="4" borderId="13" xfId="0" applyFont="1" applyFill="1" applyBorder="1" applyAlignment="1">
      <alignment horizontal="right" vertical="center" indent="1"/>
    </xf>
    <xf numFmtId="0" fontId="8" fillId="7" borderId="52" xfId="0" applyFont="1" applyFill="1" applyBorder="1" applyAlignment="1">
      <alignment horizontal="center" vertical="center"/>
    </xf>
    <xf numFmtId="0" fontId="8" fillId="7" borderId="53" xfId="0" applyFont="1" applyFill="1" applyBorder="1" applyAlignment="1">
      <alignment horizontal="center" vertical="center"/>
    </xf>
    <xf numFmtId="167" fontId="7" fillId="2" borderId="28" xfId="0" applyNumberFormat="1" applyFont="1" applyFill="1" applyBorder="1" applyAlignment="1">
      <alignment horizontal="center" vertical="center"/>
    </xf>
    <xf numFmtId="167" fontId="7" fillId="2" borderId="30" xfId="0" applyNumberFormat="1" applyFont="1" applyFill="1" applyBorder="1" applyAlignment="1">
      <alignment horizontal="center" vertical="center"/>
    </xf>
    <xf numFmtId="174" fontId="7" fillId="0" borderId="36" xfId="0" applyNumberFormat="1" applyFont="1" applyBorder="1" applyAlignment="1">
      <alignment horizontal="right" vertical="center"/>
    </xf>
    <xf numFmtId="174" fontId="7" fillId="0" borderId="37" xfId="0" applyNumberFormat="1" applyFont="1" applyBorder="1" applyAlignment="1">
      <alignment horizontal="right" vertical="center"/>
    </xf>
    <xf numFmtId="0" fontId="8" fillId="0" borderId="23" xfId="0" applyFont="1" applyBorder="1" applyAlignment="1">
      <alignment horizontal="right" vertical="center" wrapText="1" indent="1"/>
    </xf>
    <xf numFmtId="0" fontId="8" fillId="0" borderId="2" xfId="0" applyFont="1" applyBorder="1" applyAlignment="1">
      <alignment horizontal="right" vertical="center" wrapText="1" indent="1"/>
    </xf>
    <xf numFmtId="0" fontId="8" fillId="0" borderId="17" xfId="0" applyFont="1" applyBorder="1" applyAlignment="1">
      <alignment horizontal="right" vertical="center" wrapText="1" indent="1"/>
    </xf>
    <xf numFmtId="0" fontId="8" fillId="0" borderId="13" xfId="0" applyFont="1" applyBorder="1" applyAlignment="1">
      <alignment horizontal="right" vertical="center" wrapText="1" indent="1"/>
    </xf>
    <xf numFmtId="171" fontId="6" fillId="0" borderId="24" xfId="0" applyNumberFormat="1" applyFont="1" applyBorder="1" applyAlignment="1">
      <alignment horizontal="center" vertical="center"/>
    </xf>
    <xf numFmtId="171" fontId="6" fillId="0" borderId="18" xfId="0" applyNumberFormat="1" applyFont="1" applyBorder="1" applyAlignment="1">
      <alignment horizontal="center" vertical="center"/>
    </xf>
    <xf numFmtId="171" fontId="6" fillId="4" borderId="15" xfId="0" applyNumberFormat="1" applyFont="1" applyFill="1" applyBorder="1" applyAlignment="1">
      <alignment horizontal="center" vertical="center"/>
    </xf>
    <xf numFmtId="171" fontId="6" fillId="4" borderId="18" xfId="0" applyNumberFormat="1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8" fillId="7" borderId="20" xfId="0" applyFont="1" applyFill="1" applyBorder="1" applyAlignment="1">
      <alignment horizontal="center" vertical="center"/>
    </xf>
    <xf numFmtId="0" fontId="8" fillId="7" borderId="23" xfId="0" applyFont="1" applyFill="1" applyBorder="1" applyAlignment="1">
      <alignment horizontal="center" vertical="center" wrapText="1"/>
    </xf>
    <xf numFmtId="0" fontId="8" fillId="7" borderId="17" xfId="0" applyFont="1" applyFill="1" applyBorder="1" applyAlignment="1">
      <alignment horizontal="center" vertical="center" wrapText="1"/>
    </xf>
    <xf numFmtId="167" fontId="6" fillId="0" borderId="17" xfId="0" applyNumberFormat="1" applyFont="1" applyBorder="1" applyAlignment="1">
      <alignment horizontal="left" vertical="center" indent="1"/>
    </xf>
    <xf numFmtId="167" fontId="6" fillId="0" borderId="13" xfId="0" applyNumberFormat="1" applyFont="1" applyBorder="1" applyAlignment="1">
      <alignment horizontal="left" vertical="center" indent="1"/>
    </xf>
    <xf numFmtId="0" fontId="11" fillId="0" borderId="14" xfId="0" applyFont="1" applyBorder="1" applyAlignment="1">
      <alignment horizontal="left" wrapText="1"/>
    </xf>
    <xf numFmtId="0" fontId="11" fillId="0" borderId="11" xfId="0" applyFont="1" applyBorder="1" applyAlignment="1">
      <alignment horizontal="left" wrapText="1"/>
    </xf>
    <xf numFmtId="0" fontId="11" fillId="0" borderId="15" xfId="0" applyFont="1" applyBorder="1" applyAlignment="1">
      <alignment horizontal="left" wrapText="1"/>
    </xf>
    <xf numFmtId="168" fontId="6" fillId="0" borderId="17" xfId="0" applyNumberFormat="1" applyFont="1" applyBorder="1" applyAlignment="1">
      <alignment horizontal="left" vertical="center" indent="1"/>
    </xf>
    <xf numFmtId="168" fontId="6" fillId="0" borderId="13" xfId="0" applyNumberFormat="1" applyFont="1" applyBorder="1" applyAlignment="1">
      <alignment horizontal="left" vertical="center" indent="1"/>
    </xf>
    <xf numFmtId="168" fontId="6" fillId="0" borderId="18" xfId="0" applyNumberFormat="1" applyFont="1" applyBorder="1" applyAlignment="1">
      <alignment horizontal="left" vertical="center" indent="1"/>
    </xf>
    <xf numFmtId="0" fontId="11" fillId="0" borderId="23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1" fillId="0" borderId="24" xfId="0" applyFont="1" applyBorder="1" applyAlignment="1">
      <alignment horizontal="left"/>
    </xf>
    <xf numFmtId="0" fontId="8" fillId="7" borderId="2" xfId="0" applyFont="1" applyFill="1" applyBorder="1" applyAlignment="1">
      <alignment horizontal="center" vertical="center" wrapText="1"/>
    </xf>
    <xf numFmtId="0" fontId="8" fillId="7" borderId="24" xfId="0" applyFont="1" applyFill="1" applyBorder="1" applyAlignment="1">
      <alignment horizontal="center" vertical="center" wrapText="1"/>
    </xf>
    <xf numFmtId="7" fontId="7" fillId="7" borderId="44" xfId="0" applyNumberFormat="1" applyFont="1" applyFill="1" applyBorder="1" applyAlignment="1">
      <alignment horizontal="right" vertical="center"/>
    </xf>
    <xf numFmtId="7" fontId="7" fillId="7" borderId="45" xfId="0" applyNumberFormat="1" applyFont="1" applyFill="1" applyBorder="1" applyAlignment="1">
      <alignment horizontal="right" vertical="center"/>
    </xf>
    <xf numFmtId="171" fontId="8" fillId="4" borderId="43" xfId="2" applyNumberFormat="1" applyFont="1" applyFill="1" applyBorder="1" applyAlignment="1">
      <alignment horizontal="right" vertical="center"/>
    </xf>
    <xf numFmtId="171" fontId="8" fillId="4" borderId="48" xfId="2" applyNumberFormat="1" applyFont="1" applyFill="1" applyBorder="1" applyAlignment="1">
      <alignment horizontal="right" vertical="center"/>
    </xf>
    <xf numFmtId="171" fontId="8" fillId="4" borderId="46" xfId="2" applyNumberFormat="1" applyFont="1" applyFill="1" applyBorder="1" applyAlignment="1">
      <alignment horizontal="right" vertical="center"/>
    </xf>
    <xf numFmtId="171" fontId="8" fillId="4" borderId="47" xfId="2" applyNumberFormat="1" applyFont="1" applyFill="1" applyBorder="1" applyAlignment="1">
      <alignment horizontal="right" vertical="center"/>
    </xf>
    <xf numFmtId="167" fontId="7" fillId="2" borderId="39" xfId="0" applyNumberFormat="1" applyFont="1" applyFill="1" applyBorder="1" applyAlignment="1">
      <alignment horizontal="center" vertical="center"/>
    </xf>
    <xf numFmtId="167" fontId="7" fillId="2" borderId="40" xfId="0" applyNumberFormat="1" applyFont="1" applyFill="1" applyBorder="1" applyAlignment="1">
      <alignment horizontal="center" vertical="center"/>
    </xf>
    <xf numFmtId="0" fontId="8" fillId="4" borderId="44" xfId="0" applyFont="1" applyFill="1" applyBorder="1" applyAlignment="1">
      <alignment horizontal="right" vertical="center" indent="1"/>
    </xf>
    <xf numFmtId="0" fontId="8" fillId="4" borderId="57" xfId="0" applyFont="1" applyFill="1" applyBorder="1" applyAlignment="1">
      <alignment horizontal="right" vertical="center" indent="1"/>
    </xf>
    <xf numFmtId="0" fontId="8" fillId="4" borderId="45" xfId="0" applyFont="1" applyFill="1" applyBorder="1" applyAlignment="1">
      <alignment horizontal="right" vertical="center" indent="1"/>
    </xf>
    <xf numFmtId="0" fontId="11" fillId="3" borderId="19" xfId="0" applyFont="1" applyFill="1" applyBorder="1" applyAlignment="1">
      <alignment horizontal="center" vertical="center" wrapText="1"/>
    </xf>
    <xf numFmtId="168" fontId="6" fillId="3" borderId="20" xfId="0" applyNumberFormat="1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horizontal="center" vertical="center" wrapText="1"/>
    </xf>
    <xf numFmtId="167" fontId="6" fillId="3" borderId="20" xfId="0" applyNumberFormat="1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/>
    </xf>
    <xf numFmtId="167" fontId="6" fillId="3" borderId="20" xfId="0" applyNumberFormat="1" applyFont="1" applyFill="1" applyBorder="1" applyAlignment="1">
      <alignment horizontal="left" vertical="center" indent="1"/>
    </xf>
    <xf numFmtId="0" fontId="11" fillId="3" borderId="21" xfId="0" applyFont="1" applyFill="1" applyBorder="1" applyAlignment="1">
      <alignment horizontal="left"/>
    </xf>
    <xf numFmtId="0" fontId="11" fillId="3" borderId="23" xfId="0" applyFont="1" applyFill="1" applyBorder="1" applyAlignment="1">
      <alignment horizontal="left"/>
    </xf>
    <xf numFmtId="0" fontId="11" fillId="3" borderId="2" xfId="0" applyFont="1" applyFill="1" applyBorder="1" applyAlignment="1">
      <alignment horizontal="left"/>
    </xf>
    <xf numFmtId="0" fontId="11" fillId="3" borderId="24" xfId="0" applyFont="1" applyFill="1" applyBorder="1" applyAlignment="1">
      <alignment horizontal="left"/>
    </xf>
    <xf numFmtId="0" fontId="8" fillId="6" borderId="28" xfId="0" applyFont="1" applyFill="1" applyBorder="1" applyAlignment="1">
      <alignment horizontal="left" wrapText="1"/>
    </xf>
    <xf numFmtId="0" fontId="8" fillId="6" borderId="29" xfId="0" applyFont="1" applyFill="1" applyBorder="1" applyAlignment="1">
      <alignment horizontal="left" wrapText="1"/>
    </xf>
    <xf numFmtId="0" fontId="8" fillId="6" borderId="30" xfId="0" applyFont="1" applyFill="1" applyBorder="1" applyAlignment="1">
      <alignment horizontal="left" wrapText="1"/>
    </xf>
    <xf numFmtId="174" fontId="8" fillId="4" borderId="44" xfId="5" applyNumberFormat="1" applyFont="1" applyFill="1" applyBorder="1" applyAlignment="1">
      <alignment horizontal="right" vertical="center"/>
    </xf>
    <xf numFmtId="174" fontId="8" fillId="4" borderId="45" xfId="5" applyNumberFormat="1" applyFont="1" applyFill="1" applyBorder="1" applyAlignment="1">
      <alignment horizontal="right" vertical="center"/>
    </xf>
    <xf numFmtId="171" fontId="7" fillId="0" borderId="41" xfId="0" applyNumberFormat="1" applyFont="1" applyBorder="1" applyAlignment="1">
      <alignment horizontal="right" vertical="center"/>
    </xf>
    <xf numFmtId="171" fontId="7" fillId="0" borderId="42" xfId="0" applyNumberFormat="1" applyFont="1" applyBorder="1" applyAlignment="1">
      <alignment horizontal="right" vertical="center"/>
    </xf>
    <xf numFmtId="0" fontId="32" fillId="2" borderId="64" xfId="0" applyFont="1" applyFill="1" applyBorder="1" applyAlignment="1">
      <alignment horizontal="center" vertical="center" wrapText="1"/>
    </xf>
    <xf numFmtId="0" fontId="32" fillId="2" borderId="65" xfId="0" applyFont="1" applyFill="1" applyBorder="1" applyAlignment="1">
      <alignment horizontal="center" vertical="center"/>
    </xf>
    <xf numFmtId="0" fontId="32" fillId="2" borderId="66" xfId="0" applyFont="1" applyFill="1" applyBorder="1" applyAlignment="1">
      <alignment horizontal="center" vertical="center"/>
    </xf>
    <xf numFmtId="0" fontId="32" fillId="2" borderId="67" xfId="0" applyFont="1" applyFill="1" applyBorder="1" applyAlignment="1">
      <alignment horizontal="center" vertical="center"/>
    </xf>
    <xf numFmtId="0" fontId="27" fillId="0" borderId="68" xfId="0" applyFont="1" applyBorder="1" applyAlignment="1">
      <alignment horizontal="left" vertical="center" wrapText="1" indent="1"/>
    </xf>
    <xf numFmtId="0" fontId="27" fillId="0" borderId="2" xfId="0" applyFont="1" applyBorder="1" applyAlignment="1">
      <alignment horizontal="left" vertical="center" wrapText="1" indent="1"/>
    </xf>
    <xf numFmtId="0" fontId="27" fillId="0" borderId="69" xfId="0" applyFont="1" applyBorder="1" applyAlignment="1">
      <alignment horizontal="left" vertical="center" wrapText="1" indent="1"/>
    </xf>
    <xf numFmtId="0" fontId="27" fillId="0" borderId="32" xfId="0" applyFont="1" applyBorder="1" applyAlignment="1">
      <alignment horizontal="left" vertical="center" wrapText="1" indent="1"/>
    </xf>
    <xf numFmtId="0" fontId="27" fillId="0" borderId="0" xfId="0" applyFont="1" applyAlignment="1">
      <alignment horizontal="left" vertical="center" wrapText="1" indent="1"/>
    </xf>
    <xf numFmtId="0" fontId="27" fillId="0" borderId="67" xfId="0" applyFont="1" applyBorder="1" applyAlignment="1">
      <alignment horizontal="left" vertical="center" wrapText="1" indent="1"/>
    </xf>
    <xf numFmtId="0" fontId="27" fillId="0" borderId="7" xfId="0" applyFont="1" applyBorder="1" applyAlignment="1">
      <alignment horizontal="left" vertical="center" wrapText="1" indent="1"/>
    </xf>
    <xf numFmtId="0" fontId="27" fillId="0" borderId="8" xfId="0" applyFont="1" applyBorder="1" applyAlignment="1">
      <alignment horizontal="left" vertical="center" wrapText="1" indent="1"/>
    </xf>
    <xf numFmtId="0" fontId="27" fillId="0" borderId="63" xfId="0" applyFont="1" applyBorder="1" applyAlignment="1">
      <alignment horizontal="left" vertical="center" wrapText="1" indent="1"/>
    </xf>
    <xf numFmtId="167" fontId="6" fillId="3" borderId="20" xfId="0" applyNumberFormat="1" applyFont="1" applyFill="1" applyBorder="1" applyAlignment="1">
      <alignment horizontal="left" vertical="center"/>
    </xf>
    <xf numFmtId="168" fontId="33" fillId="2" borderId="61" xfId="2" applyNumberFormat="1" applyFont="1" applyFill="1" applyBorder="1" applyAlignment="1" applyProtection="1">
      <alignment horizontal="center" vertical="center"/>
    </xf>
    <xf numFmtId="168" fontId="33" fillId="2" borderId="62" xfId="2" applyNumberFormat="1" applyFont="1" applyFill="1" applyBorder="1" applyAlignment="1" applyProtection="1">
      <alignment horizontal="center" vertical="center"/>
    </xf>
    <xf numFmtId="0" fontId="11" fillId="3" borderId="54" xfId="0" applyFont="1" applyFill="1" applyBorder="1" applyAlignment="1">
      <alignment horizontal="left"/>
    </xf>
    <xf numFmtId="0" fontId="11" fillId="3" borderId="54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left"/>
    </xf>
    <xf numFmtId="0" fontId="11" fillId="3" borderId="15" xfId="0" applyFont="1" applyFill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1" fillId="0" borderId="28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25" fillId="3" borderId="20" xfId="0" applyFont="1" applyFill="1" applyBorder="1" applyAlignment="1">
      <alignment horizontal="center" vertical="top" wrapText="1"/>
    </xf>
    <xf numFmtId="0" fontId="26" fillId="3" borderId="20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49" fontId="1" fillId="0" borderId="25" xfId="0" applyNumberFormat="1" applyFont="1" applyBorder="1" applyAlignment="1" applyProtection="1">
      <alignment horizontal="left" vertical="top" wrapText="1"/>
      <protection locked="0"/>
    </xf>
    <xf numFmtId="0" fontId="6" fillId="3" borderId="23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/>
    </xf>
    <xf numFmtId="0" fontId="7" fillId="0" borderId="0" xfId="0" applyFont="1" applyAlignment="1">
      <alignment vertical="top" wrapText="1"/>
    </xf>
    <xf numFmtId="0" fontId="7" fillId="0" borderId="25" xfId="0" applyFont="1" applyBorder="1" applyAlignment="1">
      <alignment horizontal="left" vertical="center" indent="1"/>
    </xf>
    <xf numFmtId="0" fontId="7" fillId="0" borderId="27" xfId="0" applyFont="1" applyBorder="1" applyAlignment="1">
      <alignment horizontal="left" vertical="center" indent="1"/>
    </xf>
    <xf numFmtId="171" fontId="6" fillId="2" borderId="56" xfId="0" applyNumberFormat="1" applyFont="1" applyFill="1" applyBorder="1" applyAlignment="1">
      <alignment vertical="center"/>
    </xf>
    <xf numFmtId="0" fontId="8" fillId="4" borderId="28" xfId="0" applyFont="1" applyFill="1" applyBorder="1" applyAlignment="1">
      <alignment horizontal="right" vertical="center" indent="1"/>
    </xf>
    <xf numFmtId="0" fontId="8" fillId="4" borderId="29" xfId="0" applyFont="1" applyFill="1" applyBorder="1" applyAlignment="1">
      <alignment horizontal="right" vertical="center" indent="1"/>
    </xf>
    <xf numFmtId="0" fontId="8" fillId="4" borderId="30" xfId="0" applyFont="1" applyFill="1" applyBorder="1" applyAlignment="1">
      <alignment horizontal="right" vertical="center" indent="1"/>
    </xf>
    <xf numFmtId="0" fontId="6" fillId="0" borderId="31" xfId="0" applyFont="1" applyBorder="1" applyAlignment="1">
      <alignment horizontal="left" wrapText="1"/>
    </xf>
    <xf numFmtId="0" fontId="7" fillId="0" borderId="10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6" fillId="0" borderId="12" xfId="0" applyFont="1" applyBorder="1" applyAlignment="1" applyProtection="1">
      <alignment horizontal="left" vertical="center"/>
      <protection locked="0"/>
    </xf>
    <xf numFmtId="0" fontId="7" fillId="0" borderId="26" xfId="0" applyFont="1" applyBorder="1" applyAlignment="1">
      <alignment horizontal="right" vertical="center" indent="1"/>
    </xf>
    <xf numFmtId="0" fontId="11" fillId="0" borderId="21" xfId="0" applyFont="1" applyBorder="1" applyAlignment="1">
      <alignment horizontal="center" vertical="center"/>
    </xf>
    <xf numFmtId="0" fontId="8" fillId="2" borderId="56" xfId="0" applyFont="1" applyFill="1" applyBorder="1" applyAlignment="1">
      <alignment horizontal="right" vertical="center" indent="1"/>
    </xf>
    <xf numFmtId="0" fontId="6" fillId="0" borderId="0" xfId="0" applyFont="1" applyAlignment="1">
      <alignment horizontal="left"/>
    </xf>
    <xf numFmtId="0" fontId="7" fillId="0" borderId="28" xfId="0" applyFont="1" applyBorder="1" applyAlignment="1">
      <alignment horizontal="left" vertical="center" indent="1"/>
    </xf>
    <xf numFmtId="0" fontId="7" fillId="0" borderId="30" xfId="0" applyFont="1" applyBorder="1" applyAlignment="1">
      <alignment horizontal="left" vertical="center" indent="1"/>
    </xf>
    <xf numFmtId="0" fontId="7" fillId="0" borderId="28" xfId="0" applyFont="1" applyBorder="1" applyAlignment="1">
      <alignment vertical="center"/>
    </xf>
    <xf numFmtId="0" fontId="7" fillId="0" borderId="30" xfId="0" applyFont="1" applyBorder="1" applyAlignment="1">
      <alignment vertical="center"/>
    </xf>
    <xf numFmtId="167" fontId="6" fillId="3" borderId="17" xfId="0" applyNumberFormat="1" applyFont="1" applyFill="1" applyBorder="1" applyAlignment="1">
      <alignment horizontal="left" vertical="center"/>
    </xf>
    <xf numFmtId="167" fontId="6" fillId="3" borderId="18" xfId="0" applyNumberFormat="1" applyFont="1" applyFill="1" applyBorder="1" applyAlignment="1">
      <alignment horizontal="left" vertical="center"/>
    </xf>
    <xf numFmtId="0" fontId="7" fillId="0" borderId="28" xfId="0" applyFont="1" applyBorder="1" applyAlignment="1">
      <alignment horizontal="right" vertical="center"/>
    </xf>
    <xf numFmtId="0" fontId="7" fillId="0" borderId="29" xfId="0" applyFont="1" applyBorder="1" applyAlignment="1">
      <alignment horizontal="right" vertical="center"/>
    </xf>
    <xf numFmtId="0" fontId="7" fillId="0" borderId="30" xfId="0" applyFont="1" applyBorder="1" applyAlignment="1">
      <alignment horizontal="right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168" fontId="6" fillId="0" borderId="17" xfId="2" applyNumberFormat="1" applyFont="1" applyFill="1" applyBorder="1" applyAlignment="1" applyProtection="1">
      <alignment horizontal="center" vertical="center"/>
    </xf>
    <xf numFmtId="168" fontId="6" fillId="0" borderId="18" xfId="2" applyNumberFormat="1" applyFont="1" applyFill="1" applyBorder="1" applyAlignment="1" applyProtection="1">
      <alignment horizontal="center" vertical="center"/>
    </xf>
    <xf numFmtId="14" fontId="6" fillId="0" borderId="17" xfId="2" applyNumberFormat="1" applyFont="1" applyFill="1" applyBorder="1" applyAlignment="1" applyProtection="1">
      <alignment horizontal="center" vertical="center"/>
      <protection locked="0"/>
    </xf>
    <xf numFmtId="14" fontId="6" fillId="0" borderId="18" xfId="2" applyNumberFormat="1" applyFont="1" applyFill="1" applyBorder="1" applyAlignment="1" applyProtection="1">
      <alignment horizontal="center" vertical="center"/>
      <protection locked="0"/>
    </xf>
    <xf numFmtId="0" fontId="32" fillId="2" borderId="64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8" fillId="4" borderId="28" xfId="0" applyFont="1" applyFill="1" applyBorder="1" applyAlignment="1">
      <alignment horizontal="right" vertical="center"/>
    </xf>
    <xf numFmtId="0" fontId="8" fillId="4" borderId="29" xfId="0" applyFont="1" applyFill="1" applyBorder="1" applyAlignment="1">
      <alignment horizontal="right" vertical="center"/>
    </xf>
    <xf numFmtId="0" fontId="8" fillId="4" borderId="30" xfId="0" applyFont="1" applyFill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  <xf numFmtId="0" fontId="25" fillId="5" borderId="20" xfId="0" applyFont="1" applyFill="1" applyBorder="1" applyAlignment="1">
      <alignment horizontal="center" vertical="center" wrapText="1"/>
    </xf>
    <xf numFmtId="0" fontId="25" fillId="3" borderId="20" xfId="0" applyFont="1" applyFill="1" applyBorder="1" applyAlignment="1">
      <alignment horizontal="center" vertical="center" wrapText="1"/>
    </xf>
    <xf numFmtId="0" fontId="24" fillId="0" borderId="55" xfId="0" applyFont="1" applyBorder="1" applyAlignment="1">
      <alignment horizontal="center"/>
    </xf>
    <xf numFmtId="44" fontId="8" fillId="7" borderId="1" xfId="2" applyFont="1" applyFill="1" applyBorder="1" applyAlignment="1">
      <alignment horizontal="center"/>
    </xf>
    <xf numFmtId="14" fontId="6" fillId="0" borderId="28" xfId="2" applyNumberFormat="1" applyFont="1" applyFill="1" applyBorder="1" applyAlignment="1" applyProtection="1">
      <alignment horizontal="center" vertical="center"/>
      <protection locked="0"/>
    </xf>
    <xf numFmtId="14" fontId="6" fillId="0" borderId="30" xfId="2" applyNumberFormat="1" applyFont="1" applyFill="1" applyBorder="1" applyAlignment="1" applyProtection="1">
      <alignment horizontal="center" vertical="center"/>
      <protection locked="0"/>
    </xf>
    <xf numFmtId="14" fontId="6" fillId="0" borderId="25" xfId="2" applyNumberFormat="1" applyFont="1" applyFill="1" applyBorder="1" applyAlignment="1" applyProtection="1">
      <alignment horizontal="center" vertical="center"/>
      <protection locked="0"/>
    </xf>
    <xf numFmtId="14" fontId="6" fillId="0" borderId="27" xfId="2" applyNumberFormat="1" applyFont="1" applyFill="1" applyBorder="1" applyAlignment="1" applyProtection="1">
      <alignment horizontal="center" vertical="center"/>
      <protection locked="0"/>
    </xf>
    <xf numFmtId="0" fontId="32" fillId="2" borderId="70" xfId="0" applyFont="1" applyFill="1" applyBorder="1" applyAlignment="1">
      <alignment horizontal="center" vertical="center"/>
    </xf>
    <xf numFmtId="168" fontId="33" fillId="2" borderId="71" xfId="2" applyNumberFormat="1" applyFont="1" applyFill="1" applyBorder="1" applyAlignment="1" applyProtection="1">
      <alignment horizontal="center" vertical="center"/>
    </xf>
    <xf numFmtId="0" fontId="7" fillId="0" borderId="29" xfId="0" applyFont="1" applyBorder="1" applyAlignment="1">
      <alignment horizontal="right" vertical="center" indent="1"/>
    </xf>
    <xf numFmtId="0" fontId="7" fillId="0" borderId="12" xfId="0" applyFont="1" applyBorder="1" applyAlignment="1">
      <alignment horizontal="right" vertical="center" wrapText="1" indent="1"/>
    </xf>
    <xf numFmtId="0" fontId="7" fillId="0" borderId="10" xfId="0" applyFont="1" applyBorder="1" applyAlignment="1">
      <alignment horizontal="right" vertical="center" wrapText="1" indent="1"/>
    </xf>
    <xf numFmtId="44" fontId="6" fillId="4" borderId="28" xfId="2" applyFont="1" applyFill="1" applyBorder="1" applyAlignment="1">
      <alignment vertical="center"/>
    </xf>
    <xf numFmtId="44" fontId="6" fillId="4" borderId="30" xfId="2" applyFont="1" applyFill="1" applyBorder="1" applyAlignment="1">
      <alignment vertical="center"/>
    </xf>
    <xf numFmtId="44" fontId="6" fillId="2" borderId="14" xfId="2" applyFont="1" applyFill="1" applyBorder="1" applyAlignment="1">
      <alignment horizontal="left" vertical="center" indent="1"/>
    </xf>
    <xf numFmtId="44" fontId="6" fillId="2" borderId="15" xfId="2" applyFont="1" applyFill="1" applyBorder="1" applyAlignment="1">
      <alignment horizontal="left" vertical="center" indent="1"/>
    </xf>
    <xf numFmtId="0" fontId="7" fillId="0" borderId="12" xfId="0" applyFont="1" applyBorder="1" applyAlignment="1">
      <alignment horizontal="right" vertical="center" indent="1"/>
    </xf>
    <xf numFmtId="169" fontId="6" fillId="2" borderId="25" xfId="2" applyNumberFormat="1" applyFont="1" applyFill="1" applyBorder="1" applyAlignment="1">
      <alignment horizontal="right" vertical="center" indent="1"/>
    </xf>
    <xf numFmtId="169" fontId="6" fillId="2" borderId="27" xfId="2" applyNumberFormat="1" applyFont="1" applyFill="1" applyBorder="1" applyAlignment="1">
      <alignment horizontal="right" vertical="center" indent="1"/>
    </xf>
    <xf numFmtId="170" fontId="6" fillId="0" borderId="28" xfId="2" applyNumberFormat="1" applyFont="1" applyFill="1" applyBorder="1" applyAlignment="1" applyProtection="1">
      <alignment horizontal="center" vertical="center"/>
    </xf>
    <xf numFmtId="170" fontId="6" fillId="0" borderId="30" xfId="2" applyNumberFormat="1" applyFont="1" applyFill="1" applyBorder="1" applyAlignment="1" applyProtection="1">
      <alignment horizontal="center" vertical="center"/>
    </xf>
    <xf numFmtId="0" fontId="7" fillId="0" borderId="26" xfId="0" applyFont="1" applyBorder="1" applyAlignment="1">
      <alignment horizontal="right" vertical="center" wrapText="1" indent="1"/>
    </xf>
    <xf numFmtId="0" fontId="5" fillId="0" borderId="14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33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5" fillId="0" borderId="17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9" fontId="6" fillId="2" borderId="14" xfId="3" applyFont="1" applyFill="1" applyBorder="1" applyAlignment="1">
      <alignment horizontal="right" vertical="center" indent="1"/>
    </xf>
    <xf numFmtId="9" fontId="6" fillId="2" borderId="15" xfId="3" applyFont="1" applyFill="1" applyBorder="1" applyAlignment="1">
      <alignment horizontal="right" vertical="center" indent="1"/>
    </xf>
    <xf numFmtId="0" fontId="11" fillId="6" borderId="19" xfId="0" applyFont="1" applyFill="1" applyBorder="1" applyAlignment="1">
      <alignment horizontal="center" vertical="center" wrapText="1"/>
    </xf>
    <xf numFmtId="167" fontId="6" fillId="3" borderId="17" xfId="0" applyNumberFormat="1" applyFont="1" applyFill="1" applyBorder="1" applyAlignment="1">
      <alignment horizontal="center" vertical="center"/>
    </xf>
    <xf numFmtId="167" fontId="6" fillId="3" borderId="18" xfId="0" applyNumberFormat="1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right" vertical="center" indent="1"/>
    </xf>
    <xf numFmtId="0" fontId="6" fillId="4" borderId="29" xfId="0" applyFont="1" applyFill="1" applyBorder="1" applyAlignment="1">
      <alignment horizontal="right" vertical="center" indent="1"/>
    </xf>
    <xf numFmtId="0" fontId="6" fillId="4" borderId="30" xfId="0" applyFont="1" applyFill="1" applyBorder="1" applyAlignment="1">
      <alignment horizontal="right" vertical="center" indent="1"/>
    </xf>
    <xf numFmtId="0" fontId="21" fillId="0" borderId="14" xfId="0" applyFont="1" applyBorder="1" applyAlignment="1">
      <alignment horizontal="left" vertical="center" wrapText="1" indent="1"/>
    </xf>
    <xf numFmtId="0" fontId="21" fillId="0" borderId="11" xfId="0" applyFont="1" applyBorder="1" applyAlignment="1">
      <alignment horizontal="left" vertical="center" wrapText="1" indent="1"/>
    </xf>
    <xf numFmtId="0" fontId="21" fillId="0" borderId="15" xfId="0" applyFont="1" applyBorder="1" applyAlignment="1">
      <alignment horizontal="left" vertical="center" wrapText="1" indent="1"/>
    </xf>
    <xf numFmtId="0" fontId="21" fillId="0" borderId="17" xfId="0" applyFont="1" applyBorder="1" applyAlignment="1">
      <alignment horizontal="left" vertical="center" wrapText="1" indent="1"/>
    </xf>
    <xf numFmtId="0" fontId="21" fillId="0" borderId="13" xfId="0" applyFont="1" applyBorder="1" applyAlignment="1">
      <alignment horizontal="left" vertical="center" wrapText="1" indent="1"/>
    </xf>
    <xf numFmtId="0" fontId="21" fillId="0" borderId="18" xfId="0" applyFont="1" applyBorder="1" applyAlignment="1">
      <alignment horizontal="left" vertical="center" wrapText="1" indent="1"/>
    </xf>
    <xf numFmtId="167" fontId="6" fillId="3" borderId="13" xfId="0" applyNumberFormat="1" applyFont="1" applyFill="1" applyBorder="1" applyAlignment="1">
      <alignment horizontal="left" vertical="center"/>
    </xf>
    <xf numFmtId="168" fontId="6" fillId="0" borderId="17" xfId="2" applyNumberFormat="1" applyFont="1" applyFill="1" applyBorder="1" applyAlignment="1" applyProtection="1">
      <alignment horizontal="center" vertical="center"/>
      <protection locked="0"/>
    </xf>
    <xf numFmtId="168" fontId="6" fillId="0" borderId="18" xfId="2" applyNumberFormat="1" applyFont="1" applyFill="1" applyBorder="1" applyAlignment="1" applyProtection="1">
      <alignment horizontal="center" vertical="center"/>
      <protection locked="0"/>
    </xf>
    <xf numFmtId="0" fontId="11" fillId="0" borderId="12" xfId="0" applyFont="1" applyBorder="1" applyAlignment="1">
      <alignment horizontal="right" vertical="center"/>
    </xf>
    <xf numFmtId="0" fontId="6" fillId="0" borderId="12" xfId="0" applyFont="1" applyBorder="1" applyAlignment="1" applyProtection="1">
      <alignment horizontal="left" vertical="center" wrapText="1"/>
      <protection locked="0"/>
    </xf>
    <xf numFmtId="167" fontId="6" fillId="3" borderId="20" xfId="2" applyNumberFormat="1" applyFont="1" applyFill="1" applyBorder="1" applyAlignment="1" applyProtection="1">
      <alignment horizontal="center" vertical="center"/>
      <protection locked="0"/>
    </xf>
    <xf numFmtId="0" fontId="7" fillId="0" borderId="33" xfId="0" applyFont="1" applyBorder="1" applyAlignment="1">
      <alignment horizontal="right" vertical="center" indent="1"/>
    </xf>
    <xf numFmtId="0" fontId="7" fillId="0" borderId="0" xfId="0" applyFont="1" applyAlignment="1">
      <alignment horizontal="right" vertical="center" indent="1"/>
    </xf>
    <xf numFmtId="0" fontId="7" fillId="0" borderId="16" xfId="0" applyFont="1" applyBorder="1" applyAlignment="1">
      <alignment horizontal="right" vertical="center" indent="1"/>
    </xf>
    <xf numFmtId="0" fontId="7" fillId="0" borderId="14" xfId="0" applyFont="1" applyBorder="1" applyAlignment="1">
      <alignment horizontal="right" vertical="center" indent="1"/>
    </xf>
    <xf numFmtId="0" fontId="7" fillId="0" borderId="11" xfId="0" applyFont="1" applyBorder="1" applyAlignment="1">
      <alignment horizontal="right" vertical="center" indent="1"/>
    </xf>
    <xf numFmtId="0" fontId="7" fillId="0" borderId="15" xfId="0" applyFont="1" applyBorder="1" applyAlignment="1">
      <alignment horizontal="right" vertical="center" indent="1"/>
    </xf>
    <xf numFmtId="0" fontId="16" fillId="0" borderId="11" xfId="0" applyFont="1" applyBorder="1" applyAlignment="1">
      <alignment horizontal="left" vertical="center"/>
    </xf>
    <xf numFmtId="0" fontId="6" fillId="4" borderId="20" xfId="0" applyFont="1" applyFill="1" applyBorder="1" applyAlignment="1">
      <alignment horizontal="right" vertical="center" wrapText="1" indent="1"/>
    </xf>
    <xf numFmtId="167" fontId="6" fillId="3" borderId="17" xfId="2" applyNumberFormat="1" applyFont="1" applyFill="1" applyBorder="1" applyAlignment="1" applyProtection="1">
      <alignment horizontal="center" vertical="center"/>
      <protection locked="0"/>
    </xf>
    <xf numFmtId="167" fontId="6" fillId="3" borderId="18" xfId="2" applyNumberFormat="1" applyFont="1" applyFill="1" applyBorder="1" applyAlignment="1" applyProtection="1">
      <alignment horizontal="center" vertical="center"/>
      <protection locked="0"/>
    </xf>
    <xf numFmtId="0" fontId="11" fillId="6" borderId="23" xfId="0" applyFont="1" applyFill="1" applyBorder="1" applyAlignment="1">
      <alignment horizontal="center" vertical="center" wrapText="1"/>
    </xf>
    <xf numFmtId="0" fontId="11" fillId="6" borderId="24" xfId="0" applyFont="1" applyFill="1" applyBorder="1" applyAlignment="1">
      <alignment horizontal="center" vertical="center" wrapText="1"/>
    </xf>
    <xf numFmtId="168" fontId="6" fillId="0" borderId="20" xfId="2" applyNumberFormat="1" applyFont="1" applyFill="1" applyBorder="1" applyAlignment="1" applyProtection="1">
      <alignment horizontal="center" vertical="center"/>
    </xf>
    <xf numFmtId="0" fontId="1" fillId="0" borderId="32" xfId="0" applyFont="1" applyBorder="1"/>
    <xf numFmtId="0" fontId="1" fillId="0" borderId="0" xfId="0" applyFont="1"/>
    <xf numFmtId="0" fontId="1" fillId="0" borderId="6" xfId="0" applyFont="1" applyBorder="1"/>
    <xf numFmtId="0" fontId="1" fillId="0" borderId="32" xfId="0" applyFont="1" applyBorder="1" applyAlignment="1">
      <alignment horizontal="left"/>
    </xf>
    <xf numFmtId="0" fontId="1" fillId="0" borderId="0" xfId="0" applyFont="1" applyAlignment="1">
      <alignment vertical="center"/>
    </xf>
    <xf numFmtId="0" fontId="6" fillId="0" borderId="72" xfId="0" applyFont="1" applyBorder="1" applyAlignment="1"/>
    <xf numFmtId="0" fontId="0" fillId="0" borderId="0" xfId="0" applyAlignment="1"/>
    <xf numFmtId="0" fontId="1" fillId="0" borderId="14" xfId="0" applyFont="1" applyBorder="1" applyAlignment="1">
      <alignment horizontal="left" wrapText="1" indent="1"/>
    </xf>
    <xf numFmtId="0" fontId="1" fillId="0" borderId="11" xfId="0" applyFont="1" applyBorder="1" applyAlignment="1">
      <alignment horizontal="left" wrapText="1" indent="1"/>
    </xf>
    <xf numFmtId="0" fontId="1" fillId="0" borderId="15" xfId="0" applyFont="1" applyBorder="1" applyAlignment="1">
      <alignment horizontal="left" wrapText="1" indent="1"/>
    </xf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/>
    <xf numFmtId="0" fontId="6" fillId="0" borderId="1" xfId="0" applyFont="1" applyBorder="1" applyAlignment="1"/>
    <xf numFmtId="0" fontId="11" fillId="0" borderId="23" xfId="0" applyFont="1" applyBorder="1" applyAlignment="1"/>
    <xf numFmtId="0" fontId="11" fillId="0" borderId="2" xfId="0" applyFont="1" applyBorder="1" applyAlignment="1"/>
    <xf numFmtId="0" fontId="11" fillId="0" borderId="24" xfId="0" applyFont="1" applyBorder="1" applyAlignment="1"/>
    <xf numFmtId="0" fontId="11" fillId="0" borderId="21" xfId="0" applyFont="1" applyBorder="1" applyAlignment="1"/>
    <xf numFmtId="0" fontId="11" fillId="0" borderId="14" xfId="0" applyFont="1" applyBorder="1" applyAlignment="1"/>
    <xf numFmtId="0" fontId="11" fillId="0" borderId="11" xfId="0" applyFont="1" applyBorder="1" applyAlignment="1"/>
    <xf numFmtId="0" fontId="11" fillId="0" borderId="15" xfId="0" applyFont="1" applyBorder="1" applyAlignment="1"/>
    <xf numFmtId="0" fontId="6" fillId="0" borderId="20" xfId="0" applyFont="1" applyBorder="1" applyAlignment="1" applyProtection="1">
      <protection locked="0"/>
    </xf>
    <xf numFmtId="0" fontId="6" fillId="0" borderId="17" xfId="0" applyFont="1" applyBorder="1" applyAlignment="1" applyProtection="1">
      <protection locked="0"/>
    </xf>
    <xf numFmtId="0" fontId="6" fillId="0" borderId="13" xfId="0" applyFont="1" applyBorder="1" applyAlignment="1" applyProtection="1">
      <protection locked="0"/>
    </xf>
    <xf numFmtId="0" fontId="6" fillId="0" borderId="18" xfId="0" applyFont="1" applyBorder="1" applyAlignment="1" applyProtection="1">
      <protection locked="0"/>
    </xf>
    <xf numFmtId="0" fontId="6" fillId="0" borderId="31" xfId="0" applyFont="1" applyBorder="1" applyAlignment="1"/>
    <xf numFmtId="0" fontId="11" fillId="0" borderId="19" xfId="0" applyFont="1" applyBorder="1" applyAlignment="1"/>
    <xf numFmtId="0" fontId="8" fillId="0" borderId="31" xfId="0" applyFont="1" applyBorder="1" applyAlignment="1"/>
    <xf numFmtId="0" fontId="8" fillId="0" borderId="17" xfId="0" applyFont="1" applyBorder="1" applyAlignment="1" applyProtection="1">
      <protection locked="0"/>
    </xf>
    <xf numFmtId="0" fontId="8" fillId="0" borderId="13" xfId="0" applyFont="1" applyBorder="1" applyAlignment="1" applyProtection="1">
      <protection locked="0"/>
    </xf>
    <xf numFmtId="0" fontId="6" fillId="2" borderId="31" xfId="0" applyFont="1" applyFill="1" applyBorder="1" applyAlignment="1"/>
    <xf numFmtId="0" fontId="0" fillId="0" borderId="29" xfId="0" applyBorder="1" applyAlignment="1"/>
    <xf numFmtId="0" fontId="0" fillId="0" borderId="30" xfId="0" applyBorder="1" applyAlignment="1"/>
    <xf numFmtId="0" fontId="6" fillId="2" borderId="11" xfId="0" applyFont="1" applyFill="1" applyBorder="1" applyAlignment="1"/>
    <xf numFmtId="0" fontId="8" fillId="0" borderId="1" xfId="0" applyFont="1" applyBorder="1" applyAlignment="1"/>
    <xf numFmtId="0" fontId="6" fillId="0" borderId="11" xfId="0" applyFont="1" applyBorder="1" applyAlignment="1"/>
    <xf numFmtId="0" fontId="8" fillId="0" borderId="0" xfId="0" applyFont="1" applyAlignment="1"/>
    <xf numFmtId="0" fontId="8" fillId="0" borderId="11" xfId="0" applyFont="1" applyBorder="1" applyAlignment="1"/>
    <xf numFmtId="0" fontId="8" fillId="0" borderId="18" xfId="0" applyFont="1" applyBorder="1" applyAlignment="1" applyProtection="1">
      <protection locked="0"/>
    </xf>
    <xf numFmtId="0" fontId="1" fillId="0" borderId="11" xfId="0" applyFont="1" applyBorder="1" applyAlignment="1"/>
    <xf numFmtId="0" fontId="1" fillId="0" borderId="0" xfId="0" applyFont="1" applyAlignment="1">
      <alignment horizontal="left"/>
    </xf>
    <xf numFmtId="165" fontId="8" fillId="6" borderId="28" xfId="0" applyNumberFormat="1" applyFont="1" applyFill="1" applyBorder="1" applyAlignment="1"/>
    <xf numFmtId="165" fontId="8" fillId="6" borderId="29" xfId="0" applyNumberFormat="1" applyFont="1" applyFill="1" applyBorder="1" applyAlignment="1"/>
    <xf numFmtId="165" fontId="8" fillId="6" borderId="30" xfId="0" applyNumberFormat="1" applyFont="1" applyFill="1" applyBorder="1" applyAlignment="1"/>
    <xf numFmtId="49" fontId="1" fillId="0" borderId="26" xfId="0" applyNumberFormat="1" applyFont="1" applyBorder="1" applyAlignment="1" applyProtection="1">
      <alignment horizontal="left" vertical="top" wrapText="1"/>
      <protection locked="0"/>
    </xf>
    <xf numFmtId="49" fontId="1" fillId="0" borderId="27" xfId="0" applyNumberFormat="1" applyFont="1" applyBorder="1" applyAlignment="1" applyProtection="1">
      <alignment horizontal="left" vertical="top" wrapText="1"/>
      <protection locked="0"/>
    </xf>
    <xf numFmtId="0" fontId="1" fillId="3" borderId="23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171" fontId="1" fillId="0" borderId="12" xfId="2" applyNumberFormat="1" applyFont="1" applyFill="1" applyBorder="1" applyAlignment="1" applyProtection="1">
      <alignment vertical="center"/>
      <protection locked="0"/>
    </xf>
    <xf numFmtId="171" fontId="1" fillId="0" borderId="12" xfId="2" applyNumberFormat="1" applyFont="1" applyFill="1" applyBorder="1" applyAlignment="1" applyProtection="1">
      <alignment vertical="center"/>
    </xf>
    <xf numFmtId="171" fontId="1" fillId="0" borderId="21" xfId="2" applyNumberFormat="1" applyFont="1" applyFill="1" applyBorder="1" applyAlignment="1" applyProtection="1">
      <alignment horizontal="center" vertical="center"/>
    </xf>
    <xf numFmtId="171" fontId="1" fillId="0" borderId="14" xfId="2" applyNumberFormat="1" applyFont="1" applyFill="1" applyBorder="1" applyAlignment="1">
      <alignment horizontal="center" vertical="center"/>
    </xf>
    <xf numFmtId="171" fontId="1" fillId="0" borderId="15" xfId="2" applyNumberFormat="1" applyFont="1" applyFill="1" applyBorder="1" applyAlignment="1">
      <alignment horizontal="center" vertical="center"/>
    </xf>
    <xf numFmtId="171" fontId="1" fillId="0" borderId="54" xfId="2" applyNumberFormat="1" applyFont="1" applyFill="1" applyBorder="1" applyAlignment="1" applyProtection="1">
      <alignment horizontal="center" vertical="center"/>
    </xf>
    <xf numFmtId="171" fontId="1" fillId="0" borderId="33" xfId="2" applyNumberFormat="1" applyFont="1" applyFill="1" applyBorder="1" applyAlignment="1">
      <alignment horizontal="center" vertical="center"/>
    </xf>
    <xf numFmtId="171" fontId="1" fillId="0" borderId="16" xfId="2" applyNumberFormat="1" applyFont="1" applyFill="1" applyBorder="1" applyAlignment="1">
      <alignment horizontal="center" vertical="center"/>
    </xf>
    <xf numFmtId="171" fontId="1" fillId="0" borderId="20" xfId="2" applyNumberFormat="1" applyFont="1" applyFill="1" applyBorder="1" applyAlignment="1" applyProtection="1">
      <alignment horizontal="center" vertical="center"/>
    </xf>
    <xf numFmtId="171" fontId="1" fillId="0" borderId="17" xfId="2" applyNumberFormat="1" applyFont="1" applyFill="1" applyBorder="1" applyAlignment="1">
      <alignment horizontal="center" vertical="center"/>
    </xf>
    <xf numFmtId="171" fontId="1" fillId="0" borderId="18" xfId="2" applyNumberFormat="1" applyFont="1" applyFill="1" applyBorder="1" applyAlignment="1">
      <alignment horizontal="center" vertical="center"/>
    </xf>
    <xf numFmtId="171" fontId="1" fillId="0" borderId="12" xfId="2" applyNumberFormat="1" applyFont="1" applyFill="1" applyBorder="1" applyAlignment="1">
      <alignment horizontal="center" vertical="center"/>
    </xf>
    <xf numFmtId="171" fontId="1" fillId="0" borderId="12" xfId="2" applyNumberFormat="1" applyFont="1" applyFill="1" applyBorder="1" applyAlignment="1">
      <alignment horizontal="center" vertical="center"/>
    </xf>
    <xf numFmtId="44" fontId="1" fillId="7" borderId="21" xfId="2" applyFont="1" applyFill="1" applyBorder="1" applyAlignment="1" applyProtection="1">
      <alignment vertical="center"/>
    </xf>
    <xf numFmtId="173" fontId="1" fillId="0" borderId="38" xfId="2" applyNumberFormat="1" applyFont="1" applyFill="1" applyBorder="1" applyAlignment="1" applyProtection="1">
      <alignment vertical="center"/>
    </xf>
    <xf numFmtId="171" fontId="1" fillId="0" borderId="21" xfId="2" applyNumberFormat="1" applyFont="1" applyFill="1" applyBorder="1" applyAlignment="1" applyProtection="1">
      <alignment vertical="center"/>
    </xf>
    <xf numFmtId="0" fontId="0" fillId="7" borderId="21" xfId="0" applyFill="1" applyBorder="1" applyAlignment="1"/>
    <xf numFmtId="0" fontId="1" fillId="0" borderId="56" xfId="0" applyFont="1" applyBorder="1" applyAlignment="1">
      <alignment vertical="center"/>
    </xf>
    <xf numFmtId="0" fontId="6" fillId="0" borderId="0" xfId="0" applyFont="1" applyAlignment="1"/>
    <xf numFmtId="0" fontId="1" fillId="0" borderId="0" xfId="0" applyFont="1" applyAlignment="1"/>
    <xf numFmtId="171" fontId="1" fillId="0" borderId="10" xfId="2" applyNumberFormat="1" applyFont="1" applyBorder="1" applyAlignment="1">
      <alignment vertical="center"/>
    </xf>
    <xf numFmtId="0" fontId="1" fillId="0" borderId="1" xfId="0" applyFont="1" applyBorder="1"/>
    <xf numFmtId="0" fontId="1" fillId="3" borderId="19" xfId="0" applyFont="1" applyFill="1" applyBorder="1"/>
    <xf numFmtId="0" fontId="1" fillId="6" borderId="19" xfId="0" applyFont="1" applyFill="1" applyBorder="1" applyAlignment="1">
      <alignment horizontal="center"/>
    </xf>
    <xf numFmtId="171" fontId="1" fillId="0" borderId="21" xfId="2" applyNumberFormat="1" applyFont="1" applyFill="1" applyBorder="1" applyAlignment="1" applyProtection="1">
      <alignment vertical="center"/>
    </xf>
    <xf numFmtId="171" fontId="1" fillId="7" borderId="12" xfId="2" applyNumberFormat="1" applyFont="1" applyFill="1" applyBorder="1" applyAlignment="1" applyProtection="1">
      <alignment vertical="center"/>
    </xf>
    <xf numFmtId="171" fontId="1" fillId="0" borderId="54" xfId="2" applyNumberFormat="1" applyFont="1" applyFill="1" applyBorder="1" applyAlignment="1" applyProtection="1">
      <alignment vertical="center"/>
    </xf>
    <xf numFmtId="171" fontId="1" fillId="0" borderId="20" xfId="2" applyNumberFormat="1" applyFont="1" applyFill="1" applyBorder="1" applyAlignment="1" applyProtection="1">
      <alignment vertical="center"/>
    </xf>
    <xf numFmtId="171" fontId="1" fillId="7" borderId="38" xfId="2" applyNumberFormat="1" applyFont="1" applyFill="1" applyBorder="1" applyAlignment="1" applyProtection="1">
      <alignment vertical="center"/>
    </xf>
    <xf numFmtId="171" fontId="1" fillId="0" borderId="38" xfId="2" applyNumberFormat="1" applyFont="1" applyFill="1" applyBorder="1" applyAlignment="1" applyProtection="1">
      <alignment vertical="center"/>
    </xf>
    <xf numFmtId="0" fontId="13" fillId="0" borderId="1" xfId="0" applyFont="1" applyBorder="1" applyAlignment="1"/>
    <xf numFmtId="0" fontId="3" fillId="0" borderId="1" xfId="0" applyFont="1" applyBorder="1" applyAlignment="1"/>
    <xf numFmtId="172" fontId="1" fillId="0" borderId="12" xfId="2" applyNumberFormat="1" applyFont="1" applyFill="1" applyBorder="1" applyAlignment="1" applyProtection="1">
      <alignment vertical="center"/>
    </xf>
    <xf numFmtId="0" fontId="1" fillId="0" borderId="1" xfId="0" applyFont="1" applyBorder="1" applyAlignment="1"/>
    <xf numFmtId="173" fontId="1" fillId="0" borderId="38" xfId="2" applyNumberFormat="1" applyFont="1" applyFill="1" applyBorder="1" applyAlignment="1">
      <alignment vertical="center"/>
    </xf>
    <xf numFmtId="0" fontId="13" fillId="0" borderId="31" xfId="0" applyFont="1" applyBorder="1" applyAlignment="1"/>
    <xf numFmtId="0" fontId="3" fillId="0" borderId="31" xfId="0" applyFont="1" applyBorder="1" applyAlignment="1"/>
    <xf numFmtId="171" fontId="1" fillId="0" borderId="38" xfId="2" applyNumberFormat="1" applyFont="1" applyFill="1" applyBorder="1" applyAlignment="1" applyProtection="1">
      <alignment vertical="center"/>
      <protection locked="0"/>
    </xf>
    <xf numFmtId="171" fontId="1" fillId="7" borderId="21" xfId="2" applyNumberFormat="1" applyFont="1" applyFill="1" applyBorder="1" applyAlignment="1" applyProtection="1">
      <alignment vertical="center"/>
    </xf>
    <xf numFmtId="171" fontId="1" fillId="7" borderId="54" xfId="2" applyNumberFormat="1" applyFont="1" applyFill="1" applyBorder="1" applyAlignment="1" applyProtection="1">
      <alignment vertical="center"/>
    </xf>
    <xf numFmtId="171" fontId="1" fillId="7" borderId="20" xfId="2" applyNumberFormat="1" applyFont="1" applyFill="1" applyBorder="1" applyAlignment="1" applyProtection="1">
      <alignment vertical="center"/>
    </xf>
    <xf numFmtId="44" fontId="1" fillId="0" borderId="0" xfId="2" applyFont="1" applyFill="1" applyBorder="1" applyAlignment="1" applyProtection="1">
      <alignment horizontal="left" vertical="center"/>
    </xf>
    <xf numFmtId="44" fontId="1" fillId="0" borderId="0" xfId="2" applyFont="1" applyFill="1" applyBorder="1" applyAlignment="1" applyProtection="1">
      <alignment horizontal="center"/>
    </xf>
    <xf numFmtId="44" fontId="1" fillId="0" borderId="0" xfId="2" applyFont="1"/>
    <xf numFmtId="39" fontId="1" fillId="0" borderId="0" xfId="2" applyNumberFormat="1" applyFont="1"/>
    <xf numFmtId="44" fontId="1" fillId="0" borderId="24" xfId="2" applyFont="1" applyBorder="1" applyAlignment="1">
      <alignment horizontal="left" vertical="center"/>
    </xf>
    <xf numFmtId="39" fontId="1" fillId="0" borderId="28" xfId="2" applyNumberFormat="1" applyFont="1" applyFill="1" applyBorder="1" applyAlignment="1" applyProtection="1">
      <alignment horizontal="right" vertical="center"/>
    </xf>
    <xf numFmtId="44" fontId="1" fillId="0" borderId="30" xfId="2" applyFont="1" applyBorder="1" applyAlignment="1">
      <alignment horizontal="left" vertical="center"/>
    </xf>
    <xf numFmtId="39" fontId="1" fillId="0" borderId="14" xfId="2" applyNumberFormat="1" applyFont="1" applyFill="1" applyBorder="1" applyAlignment="1" applyProtection="1">
      <alignment horizontal="right" vertical="center"/>
    </xf>
    <xf numFmtId="44" fontId="1" fillId="0" borderId="15" xfId="2" applyFont="1" applyBorder="1" applyAlignment="1">
      <alignment horizontal="left" vertical="center"/>
    </xf>
    <xf numFmtId="44" fontId="1" fillId="0" borderId="24" xfId="2" applyFont="1" applyBorder="1" applyAlignment="1">
      <alignment vertical="center"/>
    </xf>
    <xf numFmtId="39" fontId="1" fillId="0" borderId="28" xfId="2" applyNumberFormat="1" applyFont="1" applyFill="1" applyBorder="1" applyAlignment="1" applyProtection="1">
      <alignment vertical="center"/>
    </xf>
    <xf numFmtId="44" fontId="1" fillId="0" borderId="30" xfId="2" applyFont="1" applyBorder="1" applyAlignment="1">
      <alignment vertical="center"/>
    </xf>
    <xf numFmtId="39" fontId="1" fillId="0" borderId="14" xfId="2" applyNumberFormat="1" applyFont="1" applyFill="1" applyBorder="1" applyAlignment="1" applyProtection="1">
      <alignment vertical="center"/>
    </xf>
    <xf numFmtId="44" fontId="1" fillId="0" borderId="15" xfId="2" applyFont="1" applyBorder="1" applyAlignment="1">
      <alignment vertical="center"/>
    </xf>
  </cellXfs>
  <cellStyles count="7">
    <cellStyle name="Lien hypertexte" xfId="6" builtinId="8"/>
    <cellStyle name="Milliers" xfId="5" builtinId="3"/>
    <cellStyle name="Monétaire" xfId="2" builtinId="4"/>
    <cellStyle name="Normal" xfId="0" builtinId="0"/>
    <cellStyle name="Pourcentage" xfId="3" builtinId="5"/>
    <cellStyle name="premier rang" xfId="4" xr:uid="{E85A6A12-C3AE-4F89-9704-C4A0F2275026}"/>
    <cellStyle name="Vide" xfId="1" xr:uid="{56DBABD6-78C0-4EFA-A329-FD57417DBBF5}"/>
  </cellStyles>
  <dxfs count="232"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rgb="FFFF0000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theme="1"/>
      </font>
    </dxf>
    <dxf>
      <font>
        <color theme="1"/>
      </font>
      <fill>
        <patternFill>
          <bgColor theme="0"/>
        </patternFill>
      </fill>
    </dxf>
    <dxf>
      <font>
        <color theme="1"/>
      </font>
      <fill>
        <patternFill>
          <bgColor theme="0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ill>
        <patternFill>
          <bgColor theme="3" tint="0.89996032593768116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ill>
        <patternFill>
          <bgColor theme="0"/>
        </patternFill>
      </fill>
    </dxf>
    <dxf>
      <font>
        <color auto="1"/>
      </font>
      <fill>
        <patternFill>
          <bgColor theme="3" tint="0.89996032593768116"/>
        </patternFill>
      </fill>
    </dxf>
    <dxf>
      <font>
        <color auto="1"/>
      </font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theme="0"/>
      </font>
      <fill>
        <patternFill>
          <bgColor theme="0"/>
        </patternFill>
      </fill>
    </dxf>
    <dxf>
      <font>
        <color theme="1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theme="0"/>
      </font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ill>
        <patternFill>
          <bgColor theme="3" tint="0.89996032593768116"/>
        </patternFill>
      </fill>
    </dxf>
    <dxf>
      <font>
        <color theme="0"/>
      </font>
    </dxf>
    <dxf>
      <font>
        <color theme="1"/>
      </font>
    </dxf>
    <dxf>
      <font>
        <color theme="1"/>
      </font>
    </dxf>
    <dxf>
      <font>
        <color rgb="FFFF0000"/>
      </font>
    </dxf>
    <dxf>
      <fill>
        <patternFill>
          <bgColor theme="3" tint="0.89996032593768116"/>
        </patternFill>
      </fill>
    </dxf>
    <dxf>
      <fill>
        <patternFill>
          <bgColor rgb="FFFF0000"/>
        </patternFill>
      </fill>
    </dxf>
    <dxf>
      <fill>
        <patternFill>
          <bgColor theme="3" tint="0.89996032593768116"/>
        </patternFill>
      </fill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3" formatCode="#,##0"/>
    </dxf>
    <dxf>
      <numFmt numFmtId="3" formatCode="#,##0"/>
    </dxf>
    <dxf>
      <numFmt numFmtId="3" formatCode="#,##0"/>
    </dxf>
  </dxfs>
  <tableStyles count="0" defaultTableStyle="TableStyleMedium2" defaultPivotStyle="PivotStyleLight16"/>
  <colors>
    <mruColors>
      <color rgb="FFFFEEB7"/>
      <color rgb="FF0000FF"/>
      <color rgb="FFD9D9D9"/>
      <color rgb="FF0070C0"/>
      <color rgb="FF002060"/>
      <color rgb="FFD9E1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microsoft.com/office/2017/06/relationships/rdRichValue" Target="richData/rdrichvalue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22/10/relationships/richValueRel" Target="richData/richValueRel.xml"/><Relationship Id="rId32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eetMetadata" Target="metadata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Relationship Id="rId27" Type="http://schemas.microsoft.com/office/2017/06/relationships/rdRichValueTypes" Target="richData/rdRichValueTypes.xml"/><Relationship Id="rId30" Type="http://schemas.openxmlformats.org/officeDocument/2006/relationships/customXml" Target="../customXml/item2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">
  <rv s="0">
    <v>0</v>
    <v>5</v>
  </rv>
  <rv s="0">
    <v>1</v>
    <v>5</v>
  </rv>
  <rv s="0">
    <v>2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3B2CBD-67A7-4550-867C-623E8898D042}" name="Tableau1" displayName="Tableau1" ref="B41:D46" totalsRowShown="0">
  <autoFilter ref="B41:D46" xr:uid="{2E3B2CBD-67A7-4550-867C-623E8898D042}"/>
  <tableColumns count="3">
    <tableColumn id="1" xr3:uid="{46E11DCF-4342-4760-8CA9-82AFA7F2A710}" name="Consommation min" dataDxfId="231">
      <calculatedColumnFormula>C41</calculatedColumnFormula>
    </tableColumn>
    <tableColumn id="2" xr3:uid="{B92C2C3C-9AE0-4B88-BEF8-E94DB83D5D1E}" name="Consommation max" dataDxfId="230"/>
    <tableColumn id="3" xr3:uid="{85456753-DC6C-4D6E-8F66-0470C1A8F71D}" name="Appui" dataDxfId="22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4DFAC76-BB2D-44F3-BE00-2D06FECADDC4}" name="Tableau2" displayName="Tableau2" ref="B49:D52" totalsRowShown="0">
  <autoFilter ref="B49:D52" xr:uid="{F4DFAC76-BB2D-44F3-BE00-2D06FECADDC4}"/>
  <tableColumns count="3">
    <tableColumn id="1" xr3:uid="{42DB3594-2F22-4298-A9FD-6AB9A27D555F}" name="Mois_Min"/>
    <tableColumn id="2" xr3:uid="{1DE8B528-97C4-44C3-80A3-0456A74B88CF}" name="Mois_Max"/>
    <tableColumn id="3" xr3:uid="{9B24CB2B-C3E8-4E72-9A79-F7D17034BF31}" name="Pourcentage" dataDxfId="228" dataCellStyle="Pourcentag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FFD8445-62A1-4337-BBB7-02433D96CD1F}" name="Tableau3" displayName="Tableau3" ref="B55:D57" totalsRowShown="0">
  <autoFilter ref="B55:D57" xr:uid="{DFFD8445-62A1-4337-BBB7-02433D96CD1F}"/>
  <tableColumns count="3">
    <tableColumn id="1" xr3:uid="{4EE85A3F-8B2C-47E6-BBB1-2E10D8483A37}" name="Tarif"/>
    <tableColumn id="2" xr3:uid="{3583DC05-CB7E-4145-81DF-509FE379EC43}" name="Appui"/>
    <tableColumn id="3" xr3:uid="{AD5C2F18-6EB5-4E69-A342-42E4112655B1}" name="Maximum" dataDxfId="227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5FC7D74-FE40-44C0-ABD2-02DEA395F70A}" name="Tableau4" displayName="Tableau4" ref="B29:F38" totalsRowShown="0">
  <autoFilter ref="B29:F38" xr:uid="{95FC7D74-FE40-44C0-ABD2-02DEA395F70A}"/>
  <tableColumns count="5">
    <tableColumn id="1" xr3:uid="{533B9D0E-CDBF-42D5-9DC3-DA020563A86D}" name="Description"/>
    <tableColumn id="2" xr3:uid="{CFBC99C8-466E-4050-883C-7BCA2A5C20B6}" name="MaxProgramme"/>
    <tableColumn id="3" xr3:uid="{F1BEFA23-488F-42DE-95A5-81B8CA20B375}" name="MaxPortionHQ" dataDxfId="226">
      <calculatedColumnFormula>Tableau4[[#This Row],[MaxProgramme]]*Pour100HQ</calculatedColumnFormula>
    </tableColumn>
    <tableColumn id="4" xr3:uid="{72FBC7EA-39CB-42AE-B3E8-DCC31E7D689D}" name="Nom_Cellule" dataDxfId="225"/>
    <tableColumn id="5" xr3:uid="{D75208ED-DED5-4EBC-8022-20FE9BF95B88}" name="Valeur" dataDxfId="22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ProgrammeSGE@hydroquebec.com?subject=Demande%20de%20participation%20Programme%20SGE%20-%20NOM_ENTREPRIS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EFDE6-46C2-4A65-ADFD-7A7A3D4A3A6E}">
  <sheetPr codeName="Feuil4"/>
  <dimension ref="B2:I62"/>
  <sheetViews>
    <sheetView topLeftCell="B13" workbookViewId="0">
      <selection activeCell="C34" sqref="C34"/>
    </sheetView>
  </sheetViews>
  <sheetFormatPr defaultColWidth="11.42578125" defaultRowHeight="15"/>
  <cols>
    <col min="1" max="1" width="5.42578125" customWidth="1"/>
    <col min="2" max="2" width="39.42578125" customWidth="1"/>
    <col min="3" max="3" width="21.5703125" customWidth="1"/>
    <col min="4" max="4" width="17.140625" customWidth="1"/>
    <col min="5" max="5" width="15.140625" customWidth="1"/>
    <col min="6" max="6" width="13.140625" customWidth="1"/>
    <col min="8" max="9" width="5.42578125" customWidth="1"/>
  </cols>
  <sheetData>
    <row r="2" spans="2:9">
      <c r="B2" t="s">
        <v>0</v>
      </c>
    </row>
    <row r="3" spans="2:9">
      <c r="B3" s="12"/>
      <c r="C3" s="13"/>
      <c r="D3" s="13"/>
      <c r="E3" s="13"/>
      <c r="F3" s="13"/>
      <c r="G3" s="13"/>
      <c r="H3" s="14"/>
    </row>
    <row r="4" spans="2:9">
      <c r="B4" s="401"/>
      <c r="C4" s="11" t="s">
        <v>1</v>
      </c>
      <c r="D4" s="402"/>
      <c r="E4" s="402"/>
      <c r="F4" s="402"/>
      <c r="G4" s="402"/>
      <c r="H4" s="403"/>
      <c r="I4" s="402"/>
    </row>
    <row r="5" spans="2:9">
      <c r="B5" s="404" t="s">
        <v>2</v>
      </c>
      <c r="C5" s="402" t="s">
        <v>3</v>
      </c>
      <c r="D5" s="402"/>
      <c r="E5" s="402"/>
      <c r="F5" s="402"/>
      <c r="G5" s="402"/>
      <c r="H5" s="403"/>
      <c r="I5" s="402"/>
    </row>
    <row r="6" spans="2:9">
      <c r="B6" s="401"/>
      <c r="C6" s="405" t="s">
        <v>4</v>
      </c>
      <c r="D6" s="402"/>
      <c r="E6" s="402"/>
      <c r="F6" s="402"/>
      <c r="G6" s="402"/>
      <c r="H6" s="403"/>
      <c r="I6" s="402"/>
    </row>
    <row r="7" spans="2:9">
      <c r="B7" s="401"/>
      <c r="C7" s="405" t="s">
        <v>5</v>
      </c>
      <c r="D7" s="402"/>
      <c r="E7" s="402"/>
      <c r="F7" s="402"/>
      <c r="G7" s="402"/>
      <c r="H7" s="403"/>
      <c r="I7" s="402"/>
    </row>
    <row r="8" spans="2:9">
      <c r="B8" s="401"/>
      <c r="C8" s="405" t="s">
        <v>6</v>
      </c>
      <c r="D8" s="402"/>
      <c r="E8" s="402"/>
      <c r="F8" s="402"/>
      <c r="G8" s="402"/>
      <c r="H8" s="403"/>
      <c r="I8" s="402"/>
    </row>
    <row r="9" spans="2:9">
      <c r="B9" s="401"/>
      <c r="C9" s="405" t="s">
        <v>7</v>
      </c>
      <c r="D9" s="402"/>
      <c r="E9" s="402"/>
      <c r="F9" s="402"/>
      <c r="G9" s="402"/>
      <c r="H9" s="403"/>
      <c r="I9" s="402"/>
    </row>
    <row r="10" spans="2:9">
      <c r="B10" s="401"/>
      <c r="C10" s="405" t="s">
        <v>8</v>
      </c>
      <c r="D10" s="402"/>
      <c r="E10" s="402"/>
      <c r="F10" s="402"/>
      <c r="G10" s="402"/>
      <c r="H10" s="403"/>
      <c r="I10" s="402"/>
    </row>
    <row r="11" spans="2:9">
      <c r="B11" s="401"/>
      <c r="C11" s="405" t="s">
        <v>9</v>
      </c>
      <c r="D11" s="402"/>
      <c r="E11" s="402"/>
      <c r="F11" s="402"/>
      <c r="G11" s="402"/>
      <c r="H11" s="403"/>
      <c r="I11" s="402"/>
    </row>
    <row r="12" spans="2:9">
      <c r="B12" s="401"/>
      <c r="C12" s="405" t="s">
        <v>10</v>
      </c>
      <c r="D12" s="402"/>
      <c r="E12" s="402"/>
      <c r="F12" s="402"/>
      <c r="G12" s="402"/>
      <c r="H12" s="403"/>
      <c r="I12" s="402"/>
    </row>
    <row r="13" spans="2:9">
      <c r="B13" s="401"/>
      <c r="C13" s="405" t="s">
        <v>11</v>
      </c>
      <c r="D13" s="402"/>
      <c r="E13" s="402"/>
      <c r="F13" s="402"/>
      <c r="G13" s="402"/>
      <c r="H13" s="403"/>
      <c r="I13" s="402"/>
    </row>
    <row r="14" spans="2:9">
      <c r="B14" s="401"/>
      <c r="C14" s="405" t="s">
        <v>12</v>
      </c>
      <c r="D14" s="402"/>
      <c r="E14" s="402"/>
      <c r="F14" s="402"/>
      <c r="G14" s="402"/>
      <c r="H14" s="403"/>
      <c r="I14" s="402"/>
    </row>
    <row r="15" spans="2:9">
      <c r="B15" s="401"/>
      <c r="C15" s="405" t="s">
        <v>13</v>
      </c>
      <c r="D15" s="402"/>
      <c r="E15" s="402"/>
      <c r="F15" s="402"/>
      <c r="G15" s="402"/>
      <c r="H15" s="403"/>
      <c r="I15" s="402"/>
    </row>
    <row r="16" spans="2:9">
      <c r="B16" s="401"/>
      <c r="C16" s="402"/>
      <c r="D16" s="402"/>
      <c r="E16" s="402"/>
      <c r="F16" s="402"/>
      <c r="G16" s="402"/>
      <c r="H16" s="403"/>
      <c r="I16" s="402"/>
    </row>
    <row r="17" spans="2:9">
      <c r="B17" s="401"/>
      <c r="C17" s="402"/>
      <c r="D17" s="402"/>
      <c r="E17" s="402"/>
      <c r="F17" s="402"/>
      <c r="G17" s="402"/>
      <c r="H17" s="403"/>
      <c r="I17" s="402"/>
    </row>
    <row r="18" spans="2:9">
      <c r="B18" s="15"/>
      <c r="H18" s="16"/>
    </row>
    <row r="19" spans="2:9">
      <c r="B19" s="15"/>
      <c r="H19" s="16"/>
    </row>
    <row r="20" spans="2:9">
      <c r="B20" s="15"/>
      <c r="H20" s="16"/>
    </row>
    <row r="21" spans="2:9">
      <c r="B21" s="17"/>
      <c r="C21" s="22" t="s">
        <v>14</v>
      </c>
      <c r="D21" s="10"/>
      <c r="E21" s="10"/>
      <c r="F21" s="10"/>
      <c r="G21" s="22" t="s">
        <v>14</v>
      </c>
      <c r="H21" s="18"/>
      <c r="I21" s="10"/>
    </row>
    <row r="22" spans="2:9">
      <c r="B22" s="15"/>
      <c r="C22" t="s">
        <v>15</v>
      </c>
      <c r="G22" t="s">
        <v>16</v>
      </c>
      <c r="H22" s="16"/>
    </row>
    <row r="23" spans="2:9">
      <c r="B23" s="15"/>
      <c r="C23" t="s">
        <v>17</v>
      </c>
      <c r="G23" t="s">
        <v>18</v>
      </c>
      <c r="H23" s="16"/>
    </row>
    <row r="24" spans="2:9">
      <c r="B24" s="15"/>
      <c r="C24" t="s">
        <v>19</v>
      </c>
      <c r="G24" t="s">
        <v>20</v>
      </c>
      <c r="H24" s="16"/>
    </row>
    <row r="25" spans="2:9">
      <c r="B25" s="19"/>
      <c r="C25" s="20"/>
      <c r="D25" s="20"/>
      <c r="E25" s="20"/>
      <c r="F25" s="20"/>
      <c r="G25" s="20"/>
      <c r="H25" s="21"/>
    </row>
    <row r="28" spans="2:9">
      <c r="B28" s="37" t="s">
        <v>21</v>
      </c>
      <c r="C28" s="38"/>
      <c r="D28" s="38"/>
      <c r="E28" s="38"/>
      <c r="F28" s="38"/>
      <c r="G28" s="38"/>
    </row>
    <row r="29" spans="2:9">
      <c r="B29" t="s">
        <v>22</v>
      </c>
      <c r="C29" t="s">
        <v>23</v>
      </c>
      <c r="D29" t="s">
        <v>24</v>
      </c>
      <c r="E29" s="1" t="s">
        <v>25</v>
      </c>
      <c r="F29" s="1" t="s">
        <v>26</v>
      </c>
    </row>
    <row r="30" spans="2:9">
      <c r="B30" t="s">
        <v>27</v>
      </c>
      <c r="C30">
        <v>50000</v>
      </c>
      <c r="D30" s="41">
        <f>Tableau4[[#This Row],[MaxProgramme]]*Pour100HQ</f>
        <v>0</v>
      </c>
      <c r="E30" s="41" t="s">
        <v>28</v>
      </c>
      <c r="F30" s="41">
        <f>Tableau4[[#This Row],[MaxPortionHQ]]-DiagAvant</f>
        <v>0</v>
      </c>
    </row>
    <row r="31" spans="2:9">
      <c r="B31" t="s">
        <v>29</v>
      </c>
      <c r="C31">
        <v>350000</v>
      </c>
      <c r="D31" s="41">
        <f>Tableau4[[#This Row],[MaxProgramme]]*Pour100HQ</f>
        <v>0</v>
      </c>
      <c r="E31" s="41" t="s">
        <v>30</v>
      </c>
      <c r="F31" s="41">
        <f>Tableau4[[#This Row],[MaxPortionHQ]]-SGEAvant</f>
        <v>0</v>
      </c>
    </row>
    <row r="32" spans="2:9">
      <c r="B32" s="56" t="s">
        <v>31</v>
      </c>
      <c r="C32">
        <v>350000</v>
      </c>
      <c r="D32" s="41">
        <f>Tableau4[[#This Row],[MaxProgramme]]*Pour100HQ</f>
        <v>0</v>
      </c>
      <c r="E32" s="41" t="s">
        <v>32</v>
      </c>
      <c r="F32" s="41">
        <f>Tableau4[[#This Row],[MaxPortionHQ]]-SIGEAvant</f>
        <v>0</v>
      </c>
    </row>
    <row r="33" spans="2:7">
      <c r="B33" t="s">
        <v>33</v>
      </c>
      <c r="C33">
        <v>50000</v>
      </c>
      <c r="D33" s="41">
        <f>Tableau4[[#This Row],[MaxProgramme]]*Pour100HQ</f>
        <v>0</v>
      </c>
      <c r="E33" s="41" t="s">
        <v>34</v>
      </c>
      <c r="F33" s="41">
        <f>Tableau4[[#This Row],[MaxPortionHQ]]</f>
        <v>0</v>
      </c>
    </row>
    <row r="34" spans="2:7">
      <c r="B34" t="s">
        <v>35</v>
      </c>
      <c r="C34">
        <v>500000</v>
      </c>
      <c r="D34" s="41">
        <f>Tableau4[[#This Row],[MaxProgramme]]*Pour100HQ</f>
        <v>0</v>
      </c>
      <c r="E34" s="41" t="s">
        <v>36</v>
      </c>
      <c r="F34" s="41">
        <f>Tableau4[[#This Row],[MaxPortionHQ]]-TotalAvant</f>
        <v>0</v>
      </c>
    </row>
    <row r="35" spans="2:7">
      <c r="B35" t="s">
        <v>37</v>
      </c>
      <c r="C35">
        <v>200000</v>
      </c>
      <c r="D35" s="41">
        <f>Tableau4[[#This Row],[MaxProgramme]]*Pour100HQ</f>
        <v>0</v>
      </c>
      <c r="E35" s="41" t="s">
        <v>38</v>
      </c>
      <c r="F35" s="41">
        <f>MAX(Tableau4[[#This Row],[MaxProgramme]]-ReductionMax,Tableau4[[#This Row],[MaxPortionHQ]])</f>
        <v>175000</v>
      </c>
    </row>
    <row r="36" spans="2:7">
      <c r="B36" t="s">
        <v>39</v>
      </c>
      <c r="C36">
        <v>10000</v>
      </c>
      <c r="D36" s="41">
        <f>Tableau4[[#This Row],[MaxProgramme]]*Pour100HQ</f>
        <v>0</v>
      </c>
      <c r="E36" s="41" t="s">
        <v>40</v>
      </c>
      <c r="F36" s="41">
        <f>Tableau4[[#This Row],[MaxPortionHQ]]</f>
        <v>0</v>
      </c>
    </row>
    <row r="37" spans="2:7">
      <c r="B37" t="s">
        <v>41</v>
      </c>
      <c r="C37">
        <v>50000</v>
      </c>
      <c r="D37" s="41">
        <f>Tableau4[[#This Row],[MaxProgramme]]*Pour100HQ</f>
        <v>0</v>
      </c>
      <c r="E37" s="41" t="s">
        <v>42</v>
      </c>
      <c r="F37" s="41">
        <f>Tableau4[[#This Row],[MaxPortionHQ]]</f>
        <v>0</v>
      </c>
    </row>
    <row r="38" spans="2:7">
      <c r="B38" t="s">
        <v>43</v>
      </c>
      <c r="C38">
        <v>25000</v>
      </c>
      <c r="D38" s="41"/>
      <c r="E38" s="41" t="s">
        <v>44</v>
      </c>
      <c r="F38" s="41">
        <f>Tableau4[[#This Row],[MaxProgramme]]</f>
        <v>25000</v>
      </c>
    </row>
    <row r="40" spans="2:7">
      <c r="B40" s="37" t="s">
        <v>45</v>
      </c>
      <c r="C40" s="38"/>
      <c r="D40" s="38"/>
      <c r="E40" s="38"/>
      <c r="F40" s="38"/>
      <c r="G40" s="38"/>
    </row>
    <row r="41" spans="2:7">
      <c r="B41" t="s">
        <v>46</v>
      </c>
      <c r="C41" t="s">
        <v>47</v>
      </c>
      <c r="D41" t="s">
        <v>48</v>
      </c>
    </row>
    <row r="42" spans="2:7">
      <c r="B42" s="41">
        <v>1</v>
      </c>
      <c r="C42" s="41">
        <v>25000000</v>
      </c>
      <c r="D42" s="41">
        <v>50000</v>
      </c>
      <c r="E42" t="s">
        <v>49</v>
      </c>
    </row>
    <row r="43" spans="2:7">
      <c r="B43" s="41">
        <f>C42</f>
        <v>25000000</v>
      </c>
      <c r="C43" s="41">
        <v>50000000</v>
      </c>
      <c r="D43" s="41">
        <v>125000</v>
      </c>
      <c r="E43" t="s">
        <v>49</v>
      </c>
    </row>
    <row r="44" spans="2:7">
      <c r="B44" s="41">
        <f t="shared" ref="B44:B46" si="0">C43</f>
        <v>50000000</v>
      </c>
      <c r="C44" s="41">
        <v>100000000</v>
      </c>
      <c r="D44" s="41">
        <v>250000</v>
      </c>
      <c r="E44" t="s">
        <v>49</v>
      </c>
    </row>
    <row r="45" spans="2:7">
      <c r="B45" s="41">
        <f t="shared" si="0"/>
        <v>100000000</v>
      </c>
      <c r="C45" s="41">
        <v>200000000</v>
      </c>
      <c r="D45" s="41">
        <v>500000</v>
      </c>
      <c r="E45" t="s">
        <v>49</v>
      </c>
    </row>
    <row r="46" spans="2:7">
      <c r="B46" s="41">
        <f t="shared" si="0"/>
        <v>200000000</v>
      </c>
      <c r="C46" s="41"/>
      <c r="D46" s="41">
        <v>1000000</v>
      </c>
      <c r="E46" t="s">
        <v>49</v>
      </c>
    </row>
    <row r="47" spans="2:7">
      <c r="D47" s="41"/>
    </row>
    <row r="48" spans="2:7">
      <c r="B48" s="37" t="s">
        <v>50</v>
      </c>
      <c r="C48" s="38"/>
      <c r="D48" s="38"/>
      <c r="E48" s="38"/>
      <c r="F48" s="38"/>
      <c r="G48" s="38"/>
    </row>
    <row r="49" spans="2:7">
      <c r="B49" t="s">
        <v>51</v>
      </c>
      <c r="C49" t="s">
        <v>52</v>
      </c>
      <c r="D49" t="s">
        <v>53</v>
      </c>
    </row>
    <row r="50" spans="2:7">
      <c r="B50">
        <v>0</v>
      </c>
      <c r="C50">
        <v>15</v>
      </c>
      <c r="D50" s="48">
        <v>1</v>
      </c>
    </row>
    <row r="51" spans="2:7">
      <c r="B51">
        <v>15</v>
      </c>
      <c r="C51">
        <v>27</v>
      </c>
      <c r="D51" s="48">
        <v>0.5</v>
      </c>
    </row>
    <row r="52" spans="2:7">
      <c r="B52">
        <v>27</v>
      </c>
      <c r="D52" s="48">
        <v>0</v>
      </c>
    </row>
    <row r="53" spans="2:7">
      <c r="D53" s="48"/>
    </row>
    <row r="54" spans="2:7">
      <c r="B54" s="37" t="s">
        <v>54</v>
      </c>
      <c r="C54" s="38"/>
      <c r="D54" s="38"/>
      <c r="E54" s="38"/>
      <c r="F54" s="38"/>
      <c r="G54" s="38"/>
    </row>
    <row r="55" spans="2:7">
      <c r="B55" t="s">
        <v>55</v>
      </c>
      <c r="C55" t="s">
        <v>48</v>
      </c>
      <c r="D55" s="48" t="s">
        <v>56</v>
      </c>
    </row>
    <row r="56" spans="2:7">
      <c r="B56" t="s">
        <v>15</v>
      </c>
      <c r="C56">
        <v>0.2</v>
      </c>
      <c r="D56" s="41">
        <v>9999999999</v>
      </c>
    </row>
    <row r="57" spans="2:7">
      <c r="B57" t="s">
        <v>17</v>
      </c>
      <c r="C57">
        <v>0.1</v>
      </c>
      <c r="D57" s="41">
        <v>5000000</v>
      </c>
    </row>
    <row r="58" spans="2:7">
      <c r="D58" s="48"/>
    </row>
    <row r="59" spans="2:7">
      <c r="B59" s="37" t="s">
        <v>57</v>
      </c>
    </row>
    <row r="60" spans="2:7">
      <c r="B60" t="s">
        <v>58</v>
      </c>
      <c r="C60" t="s">
        <v>59</v>
      </c>
    </row>
    <row r="61" spans="2:7">
      <c r="B61" t="s">
        <v>60</v>
      </c>
      <c r="C61" t="s">
        <v>61</v>
      </c>
    </row>
    <row r="62" spans="2:7">
      <c r="B62" t="s">
        <v>62</v>
      </c>
      <c r="C62" t="s">
        <v>63</v>
      </c>
    </row>
  </sheetData>
  <sheetProtection password="E9A8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horizontalDpi="1200" verticalDpi="1200" r:id="rId1"/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12A24-8738-43A5-A6C1-513CBE99B5C2}">
  <sheetPr codeName="Feuil2">
    <pageSetUpPr fitToPage="1"/>
  </sheetPr>
  <dimension ref="A1:D28"/>
  <sheetViews>
    <sheetView showGridLines="0" tabSelected="1" view="pageLayout" zoomScale="110" zoomScaleNormal="100" zoomScalePageLayoutView="110" workbookViewId="0">
      <selection activeCell="L4" sqref="L4"/>
    </sheetView>
  </sheetViews>
  <sheetFormatPr defaultColWidth="11.42578125" defaultRowHeight="15"/>
  <cols>
    <col min="1" max="1" width="25.42578125" customWidth="1"/>
    <col min="2" max="2" width="28.85546875" customWidth="1"/>
    <col min="3" max="3" width="18.5703125" customWidth="1"/>
    <col min="4" max="4" width="21.85546875" customWidth="1"/>
  </cols>
  <sheetData>
    <row r="1" spans="1:4" ht="14.45" customHeight="1"/>
    <row r="2" spans="1:4" ht="28.7" customHeight="1">
      <c r="A2" t="e" vm="1">
        <v>#VALUE!</v>
      </c>
      <c r="B2" s="124" t="s">
        <v>64</v>
      </c>
      <c r="C2" s="125"/>
      <c r="D2" s="125"/>
    </row>
    <row r="3" spans="1:4" ht="14.45" customHeight="1"/>
    <row r="4" spans="1:4" ht="29.1" customHeight="1" thickBot="1">
      <c r="A4" s="132" t="s">
        <v>65</v>
      </c>
      <c r="B4" s="132"/>
      <c r="C4" s="132"/>
    </row>
    <row r="5" spans="1:4" ht="21" customHeight="1">
      <c r="A5" s="126" t="s">
        <v>66</v>
      </c>
      <c r="B5" s="127"/>
      <c r="C5" s="6"/>
      <c r="D5" s="46"/>
    </row>
    <row r="6" spans="1:4" ht="21" customHeight="1">
      <c r="A6" s="128" t="s">
        <v>67</v>
      </c>
      <c r="B6" s="129"/>
      <c r="C6" s="7"/>
    </row>
    <row r="7" spans="1:4" ht="21" customHeight="1">
      <c r="A7" s="130" t="s">
        <v>68</v>
      </c>
      <c r="B7" s="131"/>
      <c r="C7" s="7"/>
    </row>
    <row r="8" spans="1:4" ht="11.25" customHeight="1"/>
    <row r="9" spans="1:4" ht="21.6" customHeight="1">
      <c r="A9" s="128" t="s">
        <v>69</v>
      </c>
      <c r="B9" s="129"/>
      <c r="C9" s="23">
        <f>Inscription!F21</f>
        <v>0</v>
      </c>
    </row>
    <row r="10" spans="1:4" ht="21" customHeight="1">
      <c r="A10" s="130" t="s">
        <v>70</v>
      </c>
      <c r="B10" s="131"/>
      <c r="C10" s="4"/>
    </row>
    <row r="11" spans="1:4" ht="21.6" customHeight="1">
      <c r="A11" s="128" t="s">
        <v>71</v>
      </c>
      <c r="B11" s="129"/>
      <c r="C11" s="5"/>
    </row>
    <row r="12" spans="1:4" ht="21.6" customHeight="1" thickBot="1">
      <c r="A12" s="132" t="s">
        <v>72</v>
      </c>
      <c r="B12" s="132"/>
      <c r="C12" s="132"/>
      <c r="D12" s="132"/>
    </row>
    <row r="13" spans="1:4" ht="21" customHeight="1">
      <c r="A13" s="137" t="s">
        <v>73</v>
      </c>
      <c r="B13" s="138"/>
      <c r="C13" s="27"/>
      <c r="D13" s="133">
        <f>SUM(C13:C15)</f>
        <v>0</v>
      </c>
    </row>
    <row r="14" spans="1:4" ht="21" customHeight="1">
      <c r="A14" s="128" t="s">
        <v>74</v>
      </c>
      <c r="B14" s="129"/>
      <c r="C14" s="26"/>
      <c r="D14" s="133"/>
    </row>
    <row r="15" spans="1:4" ht="21" customHeight="1">
      <c r="A15" s="128" t="s">
        <v>75</v>
      </c>
      <c r="B15" s="129"/>
      <c r="C15" s="26"/>
      <c r="D15" s="134"/>
    </row>
    <row r="16" spans="1:4" ht="40.5" customHeight="1">
      <c r="A16" s="139" t="s">
        <v>76</v>
      </c>
      <c r="B16" s="140"/>
      <c r="C16" s="135"/>
      <c r="D16" s="136"/>
    </row>
    <row r="17" spans="1:4" ht="51" customHeight="1" thickBot="1">
      <c r="A17" s="406"/>
      <c r="B17" s="406"/>
      <c r="C17" s="406"/>
      <c r="D17" s="406"/>
    </row>
    <row r="18" spans="1:4" ht="16.350000000000001" customHeight="1">
      <c r="A18" s="24"/>
      <c r="B18" s="24"/>
      <c r="C18" s="24"/>
      <c r="D18" s="24"/>
    </row>
    <row r="19" spans="1:4">
      <c r="A19" s="122" t="s">
        <v>77</v>
      </c>
      <c r="B19" s="123"/>
      <c r="C19" s="110">
        <f>Inscription!A8</f>
        <v>0</v>
      </c>
    </row>
    <row r="20" spans="1:4">
      <c r="A20" s="118" t="s">
        <v>78</v>
      </c>
      <c r="B20" s="119"/>
      <c r="C20" s="111">
        <f>Inscription!A13</f>
        <v>0</v>
      </c>
    </row>
    <row r="21" spans="1:4">
      <c r="A21" s="118" t="s">
        <v>79</v>
      </c>
      <c r="B21" s="119"/>
      <c r="C21" s="112">
        <f>Inscription!A15</f>
        <v>0</v>
      </c>
    </row>
    <row r="22" spans="1:4">
      <c r="A22" s="118" t="s">
        <v>80</v>
      </c>
      <c r="B22" s="119"/>
      <c r="C22" s="112">
        <f>Inscription!F15</f>
        <v>0</v>
      </c>
    </row>
    <row r="23" spans="1:4">
      <c r="A23" s="118" t="s">
        <v>81</v>
      </c>
      <c r="B23" s="119"/>
      <c r="C23" s="112">
        <f>Inscription!J15</f>
        <v>0</v>
      </c>
    </row>
    <row r="24" spans="1:4" ht="19.7" customHeight="1">
      <c r="A24" s="118" t="s">
        <v>66</v>
      </c>
      <c r="B24" s="119"/>
      <c r="C24" s="113">
        <f>C5</f>
        <v>0</v>
      </c>
    </row>
    <row r="25" spans="1:4">
      <c r="A25" s="118" t="s">
        <v>67</v>
      </c>
      <c r="B25" s="119"/>
      <c r="C25" s="114">
        <f t="shared" ref="C25:C26" si="0">C6</f>
        <v>0</v>
      </c>
    </row>
    <row r="26" spans="1:4" ht="20.45" customHeight="1">
      <c r="A26" s="118" t="s">
        <v>68</v>
      </c>
      <c r="B26" s="119"/>
      <c r="C26" s="114">
        <f t="shared" si="0"/>
        <v>0</v>
      </c>
    </row>
    <row r="27" spans="1:4" ht="20.45" customHeight="1">
      <c r="A27" s="118" t="s">
        <v>82</v>
      </c>
      <c r="B27" s="119"/>
      <c r="C27" s="115">
        <f>'Mois 3'!D24</f>
        <v>0</v>
      </c>
    </row>
    <row r="28" spans="1:4" ht="20.45" customHeight="1">
      <c r="A28" s="120" t="s">
        <v>83</v>
      </c>
      <c r="B28" s="121"/>
      <c r="C28" s="116">
        <f>'ISO 50001'!D22</f>
        <v>0</v>
      </c>
    </row>
  </sheetData>
  <sheetProtection password="E9A8" sheet="1" formatRows="0"/>
  <mergeCells count="26">
    <mergeCell ref="D13:D15"/>
    <mergeCell ref="C16:D16"/>
    <mergeCell ref="A12:D12"/>
    <mergeCell ref="A17:D17"/>
    <mergeCell ref="A10:B10"/>
    <mergeCell ref="A11:B11"/>
    <mergeCell ref="A13:B13"/>
    <mergeCell ref="A14:B14"/>
    <mergeCell ref="A15:B15"/>
    <mergeCell ref="A16:B16"/>
    <mergeCell ref="B2:D2"/>
    <mergeCell ref="A5:B5"/>
    <mergeCell ref="A6:B6"/>
    <mergeCell ref="A7:B7"/>
    <mergeCell ref="A9:B9"/>
    <mergeCell ref="A4:C4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</mergeCells>
  <phoneticPr fontId="20" type="noConversion"/>
  <conditionalFormatting sqref="C5:C7 C11 C13:C16">
    <cfRule type="containsBlanks" dxfId="223" priority="1">
      <formula>LEN(TRIM(C5))=0</formula>
    </cfRule>
  </conditionalFormatting>
  <conditionalFormatting sqref="C10">
    <cfRule type="expression" dxfId="222" priority="9">
      <formula>AND($C$9="oui",$C$10=100%)</formula>
    </cfRule>
  </conditionalFormatting>
  <conditionalFormatting sqref="C10:C11 C13:C16">
    <cfRule type="expression" dxfId="221" priority="20">
      <formula>C10 = ""</formula>
    </cfRule>
  </conditionalFormatting>
  <dataValidations count="1">
    <dataValidation type="date" allowBlank="1" showInputMessage="1" showErrorMessage="1" sqref="C5 C24:C26" xr:uid="{21BFBDAD-7C8C-4CCC-A445-7E9B16EBCCFB}">
      <formula1>45658</formula1>
      <formula2>54789</formula2>
    </dataValidation>
  </dataValidations>
  <pageMargins left="0.5" right="0.5" top="0.196850393700787" bottom="1" header="0.3" footer="0.3"/>
  <pageSetup fitToHeight="0" orientation="portrait" r:id="rId1"/>
  <headerFooter>
    <oddFooter>&amp;L&amp;"Arial,Normal"
&amp;6Section réservée à l'Administration d'Hydro-Québec -  Programme Système de gestion de l'énergie   (2026-02)&amp;R&amp;"Arial,Normal"&amp;6&amp;P/&amp;N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41D7B-4C66-40DC-A3DA-00DF2C7327C3}">
  <sheetPr codeName="Feuil3">
    <tabColor theme="2" tint="-0.499984740745262"/>
    <pageSetUpPr fitToPage="1"/>
  </sheetPr>
  <dimension ref="A1:L86"/>
  <sheetViews>
    <sheetView showGridLines="0" view="pageLayout" zoomScale="110" zoomScaleNormal="100" zoomScalePageLayoutView="110" workbookViewId="0">
      <selection activeCell="A8" sqref="A8:I8"/>
    </sheetView>
  </sheetViews>
  <sheetFormatPr defaultColWidth="11.42578125" defaultRowHeight="15"/>
  <cols>
    <col min="1" max="2" width="12.5703125" customWidth="1"/>
    <col min="3" max="3" width="3" customWidth="1"/>
    <col min="4" max="4" width="14.42578125" customWidth="1"/>
    <col min="5" max="5" width="11.85546875" customWidth="1"/>
    <col min="6" max="6" width="3.42578125" customWidth="1"/>
    <col min="7" max="7" width="2.42578125" customWidth="1"/>
    <col min="8" max="8" width="7.5703125" customWidth="1"/>
    <col min="9" max="9" width="8.5703125" customWidth="1"/>
    <col min="10" max="10" width="10.42578125" customWidth="1"/>
    <col min="11" max="11" width="6.140625" customWidth="1"/>
    <col min="12" max="12" width="2.42578125" customWidth="1"/>
    <col min="14" max="14" width="7.42578125" customWidth="1"/>
  </cols>
  <sheetData>
    <row r="1" spans="1:12">
      <c r="A1" s="407"/>
      <c r="B1" s="407"/>
      <c r="C1" s="407"/>
      <c r="D1" s="407"/>
      <c r="E1" s="407"/>
      <c r="F1" s="407"/>
      <c r="G1" s="407"/>
      <c r="H1" s="407"/>
      <c r="I1" s="407"/>
      <c r="J1" s="407"/>
      <c r="K1" s="407"/>
      <c r="L1" s="407"/>
    </row>
    <row r="2" spans="1:12" ht="28.7" customHeight="1">
      <c r="A2" s="407" t="e" vm="1">
        <v>#VALUE!</v>
      </c>
      <c r="B2" s="407"/>
      <c r="C2" s="407"/>
      <c r="D2" s="141" t="s">
        <v>84</v>
      </c>
      <c r="E2" s="142"/>
      <c r="F2" s="142"/>
      <c r="G2" s="142"/>
      <c r="H2" s="142"/>
      <c r="I2" s="142"/>
      <c r="J2" s="142"/>
      <c r="K2" s="142"/>
      <c r="L2" s="142"/>
    </row>
    <row r="3" spans="1:12" ht="15.75" thickBot="1">
      <c r="A3" s="407"/>
      <c r="B3" s="407"/>
      <c r="C3" s="407"/>
      <c r="D3" s="407"/>
      <c r="E3" s="407"/>
      <c r="F3" s="407"/>
      <c r="G3" s="407"/>
      <c r="H3" s="407"/>
      <c r="I3" s="407"/>
      <c r="J3" s="407"/>
      <c r="K3" s="407"/>
      <c r="L3" s="407"/>
    </row>
    <row r="4" spans="1:12" ht="27" customHeight="1">
      <c r="A4" s="408" t="s">
        <v>85</v>
      </c>
      <c r="B4" s="409"/>
      <c r="C4" s="409"/>
      <c r="D4" s="409"/>
      <c r="E4" s="410"/>
      <c r="F4" s="411"/>
      <c r="G4" s="179" t="s">
        <v>86</v>
      </c>
      <c r="H4" s="179"/>
      <c r="I4" s="179"/>
      <c r="J4" s="179" t="s">
        <v>87</v>
      </c>
      <c r="K4" s="179"/>
      <c r="L4" s="179"/>
    </row>
    <row r="5" spans="1:12" ht="20.45" customHeight="1">
      <c r="A5" s="143" t="s">
        <v>88</v>
      </c>
      <c r="B5" s="144"/>
      <c r="C5" s="144"/>
      <c r="D5" s="144"/>
      <c r="E5" s="145"/>
      <c r="F5" s="412"/>
      <c r="G5" s="181">
        <f>'Réservé HQ'!C6</f>
        <v>0</v>
      </c>
      <c r="H5" s="181"/>
      <c r="I5" s="181"/>
      <c r="J5" s="180">
        <f>'Réservé HQ'!C5</f>
        <v>0</v>
      </c>
      <c r="K5" s="180"/>
      <c r="L5" s="180"/>
    </row>
    <row r="6" spans="1:12" ht="29.1" customHeight="1" thickBot="1">
      <c r="A6" s="413" t="s">
        <v>89</v>
      </c>
      <c r="B6" s="413"/>
      <c r="C6" s="413"/>
      <c r="D6" s="413"/>
      <c r="E6" s="413"/>
      <c r="F6" s="413"/>
      <c r="G6" s="413"/>
      <c r="H6" s="413"/>
      <c r="I6" s="413"/>
      <c r="J6" s="413"/>
      <c r="K6" s="413"/>
      <c r="L6" s="413"/>
    </row>
    <row r="7" spans="1:12" ht="12.2" customHeight="1">
      <c r="A7" s="414" t="s">
        <v>77</v>
      </c>
      <c r="B7" s="415"/>
      <c r="C7" s="415"/>
      <c r="D7" s="415"/>
      <c r="E7" s="415"/>
      <c r="F7" s="415"/>
      <c r="G7" s="415"/>
      <c r="H7" s="415"/>
      <c r="I7" s="416"/>
      <c r="J7" s="414" t="s">
        <v>90</v>
      </c>
      <c r="K7" s="415"/>
      <c r="L7" s="416"/>
    </row>
    <row r="8" spans="1:12" ht="15.75" customHeight="1">
      <c r="A8" s="182"/>
      <c r="B8" s="183"/>
      <c r="C8" s="183"/>
      <c r="D8" s="183"/>
      <c r="E8" s="183"/>
      <c r="F8" s="183"/>
      <c r="G8" s="183"/>
      <c r="H8" s="183"/>
      <c r="I8" s="184"/>
      <c r="J8" s="155"/>
      <c r="K8" s="156"/>
      <c r="L8" s="157"/>
    </row>
    <row r="9" spans="1:12" ht="12.2" customHeight="1">
      <c r="A9" s="417" t="s">
        <v>91</v>
      </c>
      <c r="B9" s="417"/>
      <c r="C9" s="417"/>
      <c r="D9" s="417"/>
      <c r="E9" s="417"/>
      <c r="F9" s="418" t="s">
        <v>92</v>
      </c>
      <c r="G9" s="419"/>
      <c r="H9" s="419"/>
      <c r="I9" s="420"/>
      <c r="J9" s="418" t="s">
        <v>93</v>
      </c>
      <c r="K9" s="419"/>
      <c r="L9" s="420"/>
    </row>
    <row r="10" spans="1:12" ht="15.75" customHeight="1">
      <c r="A10" s="421"/>
      <c r="B10" s="421"/>
      <c r="C10" s="421"/>
      <c r="D10" s="421"/>
      <c r="E10" s="421"/>
      <c r="F10" s="422"/>
      <c r="G10" s="423"/>
      <c r="H10" s="423"/>
      <c r="I10" s="424"/>
      <c r="J10" s="422"/>
      <c r="K10" s="423"/>
      <c r="L10" s="424"/>
    </row>
    <row r="11" spans="1:12" ht="29.1" customHeight="1" thickBot="1">
      <c r="A11" s="425" t="s">
        <v>94</v>
      </c>
      <c r="B11" s="425"/>
      <c r="C11" s="425"/>
      <c r="D11" s="425"/>
      <c r="E11" s="425"/>
      <c r="F11" s="425"/>
      <c r="G11" s="425"/>
      <c r="H11" s="425"/>
      <c r="I11" s="425"/>
      <c r="J11" s="425"/>
      <c r="K11" s="425"/>
      <c r="L11" s="425"/>
    </row>
    <row r="12" spans="1:12" ht="12.2" customHeight="1">
      <c r="A12" s="426" t="s">
        <v>78</v>
      </c>
      <c r="B12" s="426"/>
      <c r="C12" s="426"/>
      <c r="D12" s="426"/>
      <c r="E12" s="426"/>
      <c r="F12" s="426"/>
      <c r="G12" s="426"/>
      <c r="H12" s="426"/>
      <c r="I12" s="426"/>
      <c r="J12" s="426"/>
      <c r="K12" s="426"/>
      <c r="L12" s="426"/>
    </row>
    <row r="13" spans="1:12" ht="15.75" customHeight="1">
      <c r="A13" s="185"/>
      <c r="B13" s="185"/>
      <c r="C13" s="185"/>
      <c r="D13" s="185"/>
      <c r="E13" s="185"/>
      <c r="F13" s="185"/>
      <c r="G13" s="185"/>
      <c r="H13" s="185"/>
      <c r="I13" s="185"/>
      <c r="J13" s="185"/>
      <c r="K13" s="185"/>
      <c r="L13" s="185"/>
    </row>
    <row r="14" spans="1:12" ht="12.2" customHeight="1">
      <c r="A14" s="417" t="s">
        <v>91</v>
      </c>
      <c r="B14" s="417"/>
      <c r="C14" s="417"/>
      <c r="D14" s="417"/>
      <c r="E14" s="417"/>
      <c r="F14" s="417" t="s">
        <v>92</v>
      </c>
      <c r="G14" s="417"/>
      <c r="H14" s="417"/>
      <c r="I14" s="417"/>
      <c r="J14" s="417" t="s">
        <v>93</v>
      </c>
      <c r="K14" s="417"/>
      <c r="L14" s="417"/>
    </row>
    <row r="15" spans="1:12" ht="15.75" customHeight="1">
      <c r="A15" s="421"/>
      <c r="B15" s="421"/>
      <c r="C15" s="421"/>
      <c r="D15" s="421"/>
      <c r="E15" s="421"/>
      <c r="F15" s="421"/>
      <c r="G15" s="421"/>
      <c r="H15" s="421"/>
      <c r="I15" s="421"/>
      <c r="J15" s="421"/>
      <c r="K15" s="421"/>
      <c r="L15" s="421"/>
    </row>
    <row r="16" spans="1:12" ht="23.1" customHeight="1" thickBot="1">
      <c r="A16" s="427" t="s">
        <v>95</v>
      </c>
      <c r="B16" s="427"/>
      <c r="C16" s="427"/>
      <c r="D16" s="427"/>
      <c r="E16" s="427"/>
      <c r="F16" s="427"/>
      <c r="G16" s="427"/>
      <c r="H16" s="427"/>
      <c r="I16" s="427"/>
      <c r="J16" s="427"/>
      <c r="K16" s="427"/>
      <c r="L16" s="427"/>
    </row>
    <row r="17" spans="1:12" ht="12.2" customHeight="1">
      <c r="A17" s="426" t="s">
        <v>96</v>
      </c>
      <c r="B17" s="426"/>
      <c r="C17" s="426"/>
      <c r="D17" s="426"/>
      <c r="E17" s="426"/>
      <c r="F17" s="426"/>
      <c r="G17" s="117" t="e" vm="2">
        <v>#VALUE!</v>
      </c>
      <c r="H17" s="415" t="s">
        <v>97</v>
      </c>
      <c r="I17" s="416"/>
      <c r="J17" s="426" t="s">
        <v>98</v>
      </c>
      <c r="K17" s="426"/>
      <c r="L17" s="426"/>
    </row>
    <row r="18" spans="1:12" ht="15.75" customHeight="1">
      <c r="A18" s="428"/>
      <c r="B18" s="429"/>
      <c r="C18" s="429"/>
      <c r="D18" s="429"/>
      <c r="E18" s="429"/>
      <c r="F18" s="29"/>
      <c r="G18" s="196"/>
      <c r="H18" s="196"/>
      <c r="I18" s="196"/>
      <c r="J18" s="177"/>
      <c r="K18" s="178"/>
      <c r="L18" s="30"/>
    </row>
    <row r="19" spans="1:12" ht="29.1" customHeight="1">
      <c r="A19" s="191" t="s">
        <v>99</v>
      </c>
      <c r="B19" s="191"/>
      <c r="C19" s="191"/>
      <c r="D19" s="191"/>
      <c r="E19" s="191"/>
      <c r="F19" s="191"/>
      <c r="G19" s="191"/>
      <c r="H19" s="191"/>
      <c r="I19" s="191"/>
      <c r="J19" s="191"/>
      <c r="K19" s="191"/>
      <c r="L19" s="191"/>
    </row>
    <row r="20" spans="1:12" ht="21.6" customHeight="1" thickBot="1">
      <c r="A20" s="427" t="s">
        <v>100</v>
      </c>
      <c r="B20" s="427"/>
      <c r="C20" s="427"/>
      <c r="D20" s="427"/>
      <c r="E20" s="427"/>
      <c r="F20" s="427"/>
      <c r="G20" s="427"/>
      <c r="H20" s="427"/>
      <c r="I20" s="427"/>
      <c r="J20" s="427"/>
      <c r="K20" s="427"/>
      <c r="L20" s="427"/>
    </row>
    <row r="21" spans="1:12" ht="23.85" customHeight="1">
      <c r="A21" s="175" t="s">
        <v>101</v>
      </c>
      <c r="B21" s="176"/>
      <c r="C21" s="176"/>
      <c r="D21" s="176"/>
      <c r="E21" s="176"/>
      <c r="F21" s="173"/>
      <c r="G21" s="173"/>
      <c r="H21" s="167"/>
      <c r="I21" s="168"/>
      <c r="J21" s="169"/>
      <c r="K21" s="169"/>
      <c r="L21" s="169"/>
    </row>
    <row r="22" spans="1:12" ht="32.1" customHeight="1">
      <c r="A22" s="189" t="s">
        <v>102</v>
      </c>
      <c r="B22" s="190"/>
      <c r="C22" s="190"/>
      <c r="D22" s="190"/>
      <c r="E22" s="190"/>
      <c r="F22" s="174"/>
      <c r="G22" s="174"/>
      <c r="H22" s="170"/>
      <c r="I22" s="171"/>
      <c r="J22" s="172"/>
      <c r="K22" s="172"/>
      <c r="L22" s="172"/>
    </row>
    <row r="23" spans="1:12" ht="23.85" customHeight="1">
      <c r="A23" s="197" t="s">
        <v>103</v>
      </c>
      <c r="B23" s="198"/>
      <c r="C23" s="198"/>
      <c r="D23" s="198"/>
      <c r="E23" s="198"/>
      <c r="F23" s="174"/>
      <c r="G23" s="174"/>
      <c r="H23" s="199" t="s">
        <v>104</v>
      </c>
      <c r="I23" s="200"/>
      <c r="J23" s="195"/>
      <c r="K23" s="195"/>
      <c r="L23" s="195"/>
    </row>
    <row r="24" spans="1:12" ht="29.1" customHeight="1" thickBot="1">
      <c r="A24" s="430" t="s">
        <v>105</v>
      </c>
      <c r="B24" s="430"/>
      <c r="C24" s="430"/>
      <c r="D24" s="430"/>
      <c r="E24" s="430"/>
      <c r="F24" s="430"/>
      <c r="G24" s="430"/>
      <c r="H24" s="430"/>
      <c r="I24" s="430"/>
      <c r="J24" s="430"/>
      <c r="K24" s="430"/>
      <c r="L24" s="430"/>
    </row>
    <row r="25" spans="1:12" ht="31.7" customHeight="1">
      <c r="A25" s="192" t="s">
        <v>106</v>
      </c>
      <c r="B25" s="187"/>
      <c r="C25" s="187"/>
      <c r="D25" s="187"/>
      <c r="E25" s="187"/>
      <c r="F25" s="193"/>
      <c r="G25" s="193"/>
      <c r="H25" s="193"/>
      <c r="I25" s="187"/>
      <c r="J25" s="187"/>
      <c r="K25" s="187"/>
      <c r="L25" s="188"/>
    </row>
    <row r="26" spans="1:12" ht="31.7" customHeight="1">
      <c r="A26" s="189" t="s">
        <v>107</v>
      </c>
      <c r="B26" s="190"/>
      <c r="C26" s="190"/>
      <c r="D26" s="190"/>
      <c r="E26" s="190"/>
      <c r="F26" s="194"/>
      <c r="G26" s="194"/>
      <c r="H26" s="194"/>
      <c r="I26" s="431"/>
      <c r="J26" s="431"/>
      <c r="K26" s="431"/>
      <c r="L26" s="432"/>
    </row>
    <row r="27" spans="1:12" ht="31.7" customHeight="1">
      <c r="A27" s="164" t="s">
        <v>108</v>
      </c>
      <c r="B27" s="165"/>
      <c r="C27" s="165"/>
      <c r="D27" s="33"/>
      <c r="E27" s="166" t="s">
        <v>109</v>
      </c>
      <c r="F27" s="166"/>
      <c r="G27" s="166"/>
      <c r="H27" s="166"/>
      <c r="I27" s="166"/>
      <c r="J27" s="186"/>
      <c r="K27" s="186"/>
      <c r="L27" s="34"/>
    </row>
    <row r="28" spans="1:12" ht="29.1" customHeight="1">
      <c r="A28" s="433" t="s">
        <v>110</v>
      </c>
      <c r="B28" s="433"/>
      <c r="C28" s="433"/>
      <c r="D28" s="433"/>
      <c r="E28" s="433"/>
      <c r="F28" s="433"/>
      <c r="G28" s="433"/>
      <c r="H28" s="433"/>
      <c r="I28" s="433"/>
      <c r="J28" s="433"/>
      <c r="K28" s="433"/>
      <c r="L28" s="433"/>
    </row>
    <row r="29" spans="1:12" ht="17.45" customHeight="1" thickBot="1">
      <c r="A29" s="434" t="s">
        <v>111</v>
      </c>
      <c r="B29" s="434"/>
      <c r="C29" s="434"/>
      <c r="D29" s="434"/>
      <c r="E29" s="434"/>
      <c r="F29" s="434"/>
      <c r="G29" s="434"/>
      <c r="H29" s="434"/>
      <c r="I29" s="434"/>
      <c r="J29" s="434"/>
      <c r="K29" s="434"/>
      <c r="L29" s="434"/>
    </row>
    <row r="30" spans="1:12" ht="12.2" customHeight="1">
      <c r="A30" s="146" t="s">
        <v>112</v>
      </c>
      <c r="B30" s="147"/>
      <c r="C30" s="147"/>
      <c r="D30" s="147"/>
      <c r="E30" s="148"/>
      <c r="F30" s="146" t="s">
        <v>113</v>
      </c>
      <c r="G30" s="147"/>
      <c r="H30" s="147"/>
      <c r="I30" s="147"/>
      <c r="J30" s="147"/>
      <c r="K30" s="147"/>
      <c r="L30" s="148"/>
    </row>
    <row r="31" spans="1:12" ht="15.75" customHeight="1">
      <c r="A31" s="422"/>
      <c r="B31" s="423"/>
      <c r="C31" s="423"/>
      <c r="D31" s="423"/>
      <c r="E31" s="424"/>
      <c r="F31" s="149"/>
      <c r="G31" s="150"/>
      <c r="H31" s="150"/>
      <c r="I31" s="150"/>
      <c r="J31" s="150"/>
      <c r="K31" s="150"/>
      <c r="L31" s="151"/>
    </row>
    <row r="32" spans="1:12" ht="12.2" customHeight="1">
      <c r="A32" s="152" t="s">
        <v>114</v>
      </c>
      <c r="B32" s="154"/>
      <c r="C32" s="152" t="s">
        <v>115</v>
      </c>
      <c r="D32" s="153"/>
      <c r="E32" s="154"/>
      <c r="F32" s="152" t="s">
        <v>116</v>
      </c>
      <c r="G32" s="153"/>
      <c r="H32" s="153"/>
      <c r="I32" s="153"/>
      <c r="J32" s="153"/>
      <c r="K32" s="153"/>
      <c r="L32" s="154"/>
    </row>
    <row r="33" spans="1:12" ht="15.75" customHeight="1">
      <c r="A33" s="422"/>
      <c r="B33" s="424"/>
      <c r="C33" s="422"/>
      <c r="D33" s="423"/>
      <c r="E33" s="424"/>
      <c r="F33" s="422"/>
      <c r="G33" s="423"/>
      <c r="H33" s="423"/>
      <c r="I33" s="423"/>
      <c r="J33" s="423"/>
      <c r="K33" s="423"/>
      <c r="L33" s="424"/>
    </row>
    <row r="34" spans="1:12" ht="9" customHeight="1">
      <c r="A34" s="435"/>
      <c r="B34" s="435"/>
      <c r="C34" s="435"/>
      <c r="D34" s="435"/>
      <c r="E34" s="435"/>
      <c r="F34" s="435"/>
      <c r="G34" s="435"/>
      <c r="H34" s="435"/>
      <c r="I34" s="435"/>
      <c r="J34" s="435"/>
      <c r="K34" s="435"/>
      <c r="L34" s="435"/>
    </row>
    <row r="35" spans="1:12" ht="23.85" customHeight="1" thickBot="1">
      <c r="A35" s="436" t="s">
        <v>117</v>
      </c>
      <c r="B35" s="436"/>
      <c r="C35" s="436"/>
      <c r="D35" s="436"/>
      <c r="E35" s="436"/>
      <c r="F35" s="436"/>
      <c r="G35" s="436"/>
      <c r="H35" s="436"/>
      <c r="I35" s="436"/>
      <c r="J35" s="436"/>
      <c r="K35" s="436"/>
      <c r="L35" s="436"/>
    </row>
    <row r="36" spans="1:12" ht="12.2" customHeight="1">
      <c r="A36" s="146" t="s">
        <v>118</v>
      </c>
      <c r="B36" s="147"/>
      <c r="C36" s="147"/>
      <c r="D36" s="147"/>
      <c r="E36" s="148"/>
      <c r="F36" s="146" t="s">
        <v>119</v>
      </c>
      <c r="G36" s="147"/>
      <c r="H36" s="147"/>
      <c r="I36" s="147"/>
      <c r="J36" s="147"/>
      <c r="K36" s="147"/>
      <c r="L36" s="148"/>
    </row>
    <row r="37" spans="1:12" ht="15.75" customHeight="1">
      <c r="A37" s="422"/>
      <c r="B37" s="423"/>
      <c r="C37" s="423"/>
      <c r="D37" s="423"/>
      <c r="E37" s="424"/>
      <c r="F37" s="149"/>
      <c r="G37" s="150"/>
      <c r="H37" s="150"/>
      <c r="I37" s="150"/>
      <c r="J37" s="150"/>
      <c r="K37" s="150"/>
      <c r="L37" s="151"/>
    </row>
    <row r="38" spans="1:12" ht="12.2" customHeight="1">
      <c r="A38" s="152" t="s">
        <v>120</v>
      </c>
      <c r="B38" s="154"/>
      <c r="C38" s="152" t="s">
        <v>121</v>
      </c>
      <c r="D38" s="153"/>
      <c r="E38" s="154"/>
      <c r="F38" s="152" t="s">
        <v>122</v>
      </c>
      <c r="G38" s="153"/>
      <c r="H38" s="153"/>
      <c r="I38" s="153"/>
      <c r="J38" s="153"/>
      <c r="K38" s="153"/>
      <c r="L38" s="154"/>
    </row>
    <row r="39" spans="1:12" ht="15.75" customHeight="1">
      <c r="A39" s="422"/>
      <c r="B39" s="424"/>
      <c r="C39" s="422"/>
      <c r="D39" s="423"/>
      <c r="E39" s="424"/>
      <c r="F39" s="422"/>
      <c r="G39" s="423"/>
      <c r="H39" s="423"/>
      <c r="I39" s="423"/>
      <c r="J39" s="423"/>
      <c r="K39" s="423"/>
      <c r="L39" s="424"/>
    </row>
    <row r="40" spans="1:12" ht="23.85" customHeight="1" thickBot="1">
      <c r="A40" s="437" t="s">
        <v>19</v>
      </c>
      <c r="B40" s="437"/>
      <c r="C40" s="437"/>
      <c r="D40" s="437"/>
      <c r="E40" s="437"/>
      <c r="F40" s="437"/>
      <c r="G40" s="437"/>
      <c r="H40" s="437"/>
      <c r="I40" s="437"/>
      <c r="J40" s="437"/>
      <c r="K40" s="437"/>
      <c r="L40" s="437"/>
    </row>
    <row r="41" spans="1:12">
      <c r="A41" s="146" t="s">
        <v>118</v>
      </c>
      <c r="B41" s="147"/>
      <c r="C41" s="147"/>
      <c r="D41" s="147"/>
      <c r="E41" s="148"/>
      <c r="F41" s="146" t="s">
        <v>119</v>
      </c>
      <c r="G41" s="147"/>
      <c r="H41" s="147"/>
      <c r="I41" s="147"/>
      <c r="J41" s="147"/>
      <c r="K41" s="147"/>
      <c r="L41" s="148"/>
    </row>
    <row r="42" spans="1:12">
      <c r="A42" s="422"/>
      <c r="B42" s="423"/>
      <c r="C42" s="423"/>
      <c r="D42" s="423"/>
      <c r="E42" s="424"/>
      <c r="F42" s="149"/>
      <c r="G42" s="150"/>
      <c r="H42" s="150"/>
      <c r="I42" s="150"/>
      <c r="J42" s="150"/>
      <c r="K42" s="150"/>
      <c r="L42" s="151"/>
    </row>
    <row r="43" spans="1:12">
      <c r="A43" s="152" t="s">
        <v>120</v>
      </c>
      <c r="B43" s="154"/>
      <c r="C43" s="152" t="s">
        <v>121</v>
      </c>
      <c r="D43" s="153"/>
      <c r="E43" s="154"/>
      <c r="F43" s="152" t="s">
        <v>122</v>
      </c>
      <c r="G43" s="153"/>
      <c r="H43" s="153"/>
      <c r="I43" s="153"/>
      <c r="J43" s="153"/>
      <c r="K43" s="153"/>
      <c r="L43" s="154"/>
    </row>
    <row r="44" spans="1:12">
      <c r="A44" s="422"/>
      <c r="B44" s="424"/>
      <c r="C44" s="422"/>
      <c r="D44" s="423"/>
      <c r="E44" s="424"/>
      <c r="F44" s="422"/>
      <c r="G44" s="423"/>
      <c r="H44" s="423"/>
      <c r="I44" s="423"/>
      <c r="J44" s="423"/>
      <c r="K44" s="423"/>
      <c r="L44" s="424"/>
    </row>
    <row r="45" spans="1:12" ht="29.1" customHeight="1" thickBot="1">
      <c r="A45" s="435" t="s">
        <v>123</v>
      </c>
      <c r="B45" s="435"/>
      <c r="C45" s="435"/>
      <c r="D45" s="435"/>
      <c r="E45" s="435"/>
      <c r="F45" s="435"/>
      <c r="G45" s="435"/>
      <c r="H45" s="435"/>
      <c r="I45" s="435"/>
      <c r="J45" s="435"/>
      <c r="K45" s="435"/>
      <c r="L45" s="435"/>
    </row>
    <row r="46" spans="1:12" ht="12.2" customHeight="1">
      <c r="A46" s="414" t="s">
        <v>77</v>
      </c>
      <c r="B46" s="415"/>
      <c r="C46" s="415"/>
      <c r="D46" s="415"/>
      <c r="E46" s="415"/>
      <c r="F46" s="415"/>
      <c r="G46" s="415"/>
      <c r="H46" s="415"/>
      <c r="I46" s="416"/>
      <c r="J46" s="414" t="s">
        <v>90</v>
      </c>
      <c r="K46" s="415"/>
      <c r="L46" s="416"/>
    </row>
    <row r="47" spans="1:12" ht="15.75" customHeight="1">
      <c r="A47" s="161"/>
      <c r="B47" s="162"/>
      <c r="C47" s="162"/>
      <c r="D47" s="162"/>
      <c r="E47" s="162"/>
      <c r="F47" s="162"/>
      <c r="G47" s="162"/>
      <c r="H47" s="162"/>
      <c r="I47" s="163"/>
      <c r="J47" s="155"/>
      <c r="K47" s="156"/>
      <c r="L47" s="157"/>
    </row>
    <row r="48" spans="1:12" ht="12.2" customHeight="1">
      <c r="A48" s="418" t="s">
        <v>91</v>
      </c>
      <c r="B48" s="419"/>
      <c r="C48" s="419"/>
      <c r="D48" s="419"/>
      <c r="E48" s="420"/>
      <c r="F48" s="418" t="s">
        <v>92</v>
      </c>
      <c r="G48" s="419"/>
      <c r="H48" s="419"/>
      <c r="I48" s="420"/>
      <c r="J48" s="418" t="s">
        <v>124</v>
      </c>
      <c r="K48" s="419"/>
      <c r="L48" s="420"/>
    </row>
    <row r="49" spans="1:12" ht="15.75" customHeight="1">
      <c r="A49" s="428"/>
      <c r="B49" s="429"/>
      <c r="C49" s="429"/>
      <c r="D49" s="429"/>
      <c r="E49" s="438"/>
      <c r="F49" s="428"/>
      <c r="G49" s="429"/>
      <c r="H49" s="429"/>
      <c r="I49" s="438"/>
      <c r="J49" s="158"/>
      <c r="K49" s="159"/>
      <c r="L49" s="160"/>
    </row>
    <row r="50" spans="1:12" ht="7.35" customHeight="1" thickBot="1">
      <c r="A50" s="427"/>
      <c r="B50" s="427"/>
      <c r="C50" s="427"/>
      <c r="D50" s="427"/>
      <c r="E50" s="427"/>
      <c r="F50" s="437"/>
      <c r="G50" s="437"/>
      <c r="H50" s="437"/>
      <c r="I50" s="437"/>
      <c r="J50" s="436"/>
      <c r="K50" s="436"/>
      <c r="L50" s="25"/>
    </row>
    <row r="51" spans="1:12">
      <c r="A51" s="146" t="s">
        <v>118</v>
      </c>
      <c r="B51" s="147"/>
      <c r="C51" s="147"/>
      <c r="D51" s="147"/>
      <c r="E51" s="148"/>
      <c r="F51" s="146" t="s">
        <v>119</v>
      </c>
      <c r="G51" s="147"/>
      <c r="H51" s="147"/>
      <c r="I51" s="147"/>
      <c r="J51" s="147"/>
      <c r="K51" s="147"/>
      <c r="L51" s="148"/>
    </row>
    <row r="52" spans="1:12">
      <c r="A52" s="422"/>
      <c r="B52" s="423"/>
      <c r="C52" s="423"/>
      <c r="D52" s="423"/>
      <c r="E52" s="424"/>
      <c r="F52" s="149"/>
      <c r="G52" s="150"/>
      <c r="H52" s="150"/>
      <c r="I52" s="150"/>
      <c r="J52" s="150"/>
      <c r="K52" s="150"/>
      <c r="L52" s="151"/>
    </row>
    <row r="53" spans="1:12">
      <c r="A53" s="152" t="s">
        <v>120</v>
      </c>
      <c r="B53" s="154"/>
      <c r="C53" s="152" t="s">
        <v>121</v>
      </c>
      <c r="D53" s="153"/>
      <c r="E53" s="154"/>
      <c r="F53" s="152" t="s">
        <v>122</v>
      </c>
      <c r="G53" s="153"/>
      <c r="H53" s="153"/>
      <c r="I53" s="153"/>
      <c r="J53" s="153"/>
      <c r="K53" s="153"/>
      <c r="L53" s="154"/>
    </row>
    <row r="54" spans="1:12">
      <c r="A54" s="422"/>
      <c r="B54" s="424"/>
      <c r="C54" s="422"/>
      <c r="D54" s="423"/>
      <c r="E54" s="424"/>
      <c r="F54" s="422"/>
      <c r="G54" s="423"/>
      <c r="H54" s="423"/>
      <c r="I54" s="423"/>
      <c r="J54" s="423"/>
      <c r="K54" s="423"/>
      <c r="L54" s="424"/>
    </row>
    <row r="55" spans="1:12">
      <c r="A55" s="439"/>
      <c r="B55" s="439"/>
      <c r="C55" s="439"/>
      <c r="D55" s="439"/>
      <c r="E55" s="439"/>
      <c r="F55" s="439"/>
      <c r="G55" s="439"/>
      <c r="H55" s="439"/>
      <c r="I55" s="439"/>
      <c r="J55" s="439"/>
      <c r="K55" s="439"/>
      <c r="L55" s="439"/>
    </row>
    <row r="56" spans="1:12">
      <c r="A56" s="402"/>
      <c r="B56" s="402"/>
      <c r="C56" s="402"/>
      <c r="D56" s="402"/>
      <c r="E56" s="402"/>
      <c r="F56" s="402"/>
      <c r="G56" s="402"/>
      <c r="H56" s="402"/>
      <c r="I56" s="402"/>
      <c r="J56" s="402"/>
      <c r="K56" s="402"/>
      <c r="L56" s="402"/>
    </row>
    <row r="57" spans="1:12">
      <c r="A57" s="402"/>
      <c r="B57" s="402"/>
      <c r="C57" s="402"/>
      <c r="D57" s="402"/>
      <c r="E57" s="402"/>
      <c r="F57" s="402"/>
      <c r="G57" s="402"/>
      <c r="H57" s="402"/>
      <c r="I57" s="402"/>
      <c r="J57" s="402"/>
      <c r="K57" s="402"/>
      <c r="L57" s="402"/>
    </row>
    <row r="58" spans="1:12">
      <c r="A58" s="402"/>
      <c r="B58" s="402"/>
      <c r="C58" s="402"/>
      <c r="D58" s="402"/>
      <c r="E58" s="402"/>
      <c r="F58" s="402"/>
      <c r="G58" s="402"/>
      <c r="H58" s="402"/>
      <c r="I58" s="402"/>
      <c r="J58" s="402"/>
      <c r="K58" s="402"/>
      <c r="L58" s="402"/>
    </row>
    <row r="59" spans="1:12">
      <c r="A59" s="402"/>
      <c r="B59" s="402"/>
      <c r="C59" s="402"/>
      <c r="D59" s="402"/>
      <c r="E59" s="402"/>
      <c r="F59" s="402"/>
      <c r="G59" s="402"/>
      <c r="H59" s="402"/>
      <c r="I59" s="402"/>
      <c r="J59" s="402"/>
      <c r="K59" s="402"/>
      <c r="L59" s="402"/>
    </row>
    <row r="60" spans="1:12">
      <c r="A60" s="402"/>
      <c r="B60" s="402"/>
      <c r="C60" s="402"/>
      <c r="D60" s="402"/>
      <c r="E60" s="402"/>
      <c r="F60" s="402"/>
      <c r="G60" s="402"/>
      <c r="H60" s="402"/>
      <c r="I60" s="402"/>
      <c r="J60" s="402"/>
      <c r="K60" s="402"/>
      <c r="L60" s="402"/>
    </row>
    <row r="61" spans="1:12">
      <c r="A61" s="402"/>
      <c r="B61" s="402"/>
      <c r="C61" s="402"/>
      <c r="D61" s="402"/>
      <c r="E61" s="402"/>
      <c r="F61" s="402"/>
      <c r="G61" s="402"/>
      <c r="H61" s="402"/>
      <c r="I61" s="402"/>
      <c r="J61" s="402"/>
      <c r="K61" s="402"/>
      <c r="L61" s="402"/>
    </row>
    <row r="62" spans="1:12">
      <c r="A62" s="402"/>
      <c r="B62" s="402"/>
      <c r="C62" s="402"/>
      <c r="D62" s="402"/>
      <c r="E62" s="402"/>
      <c r="F62" s="402"/>
      <c r="G62" s="402"/>
      <c r="H62" s="402"/>
      <c r="I62" s="402"/>
      <c r="J62" s="402"/>
      <c r="K62" s="402"/>
      <c r="L62" s="402"/>
    </row>
    <row r="63" spans="1:12" ht="23.1" customHeight="1">
      <c r="A63" s="402"/>
      <c r="B63" s="402"/>
      <c r="C63" s="402"/>
      <c r="D63" s="402"/>
      <c r="E63" s="402"/>
      <c r="F63" s="402"/>
      <c r="G63" s="402"/>
      <c r="H63" s="402"/>
      <c r="I63" s="402"/>
      <c r="J63" s="402"/>
      <c r="K63" s="402"/>
      <c r="L63" s="402"/>
    </row>
    <row r="64" spans="1:12" ht="25.35" customHeight="1">
      <c r="A64" s="402"/>
      <c r="B64" s="11"/>
      <c r="C64" s="402"/>
      <c r="D64" s="402"/>
      <c r="E64" s="402"/>
      <c r="F64" s="402"/>
      <c r="G64" s="402"/>
      <c r="H64" s="402"/>
      <c r="I64" s="402"/>
      <c r="J64" s="402"/>
      <c r="K64" s="402"/>
      <c r="L64" s="402"/>
    </row>
    <row r="65" spans="1:12">
      <c r="A65" s="402"/>
      <c r="B65" s="402"/>
      <c r="C65" s="402"/>
      <c r="D65" s="402"/>
      <c r="E65" s="402"/>
      <c r="F65" s="402"/>
      <c r="G65" s="402"/>
      <c r="H65" s="402"/>
      <c r="I65" s="402"/>
      <c r="J65" s="402"/>
      <c r="K65" s="402"/>
      <c r="L65" s="402"/>
    </row>
    <row r="66" spans="1:12">
      <c r="A66" s="402"/>
      <c r="B66" s="405"/>
      <c r="C66" s="402"/>
      <c r="D66" s="402"/>
      <c r="E66" s="402"/>
      <c r="F66" s="402"/>
      <c r="G66" s="402"/>
      <c r="H66" s="402"/>
      <c r="I66" s="402"/>
      <c r="J66" s="402"/>
      <c r="K66" s="402"/>
      <c r="L66" s="402"/>
    </row>
    <row r="67" spans="1:12">
      <c r="A67" s="402"/>
      <c r="B67" s="405"/>
      <c r="C67" s="402"/>
      <c r="D67" s="402"/>
      <c r="E67" s="402"/>
      <c r="F67" s="402"/>
      <c r="G67" s="402"/>
      <c r="H67" s="402"/>
      <c r="I67" s="402"/>
      <c r="J67" s="402"/>
      <c r="K67" s="402"/>
      <c r="L67" s="402"/>
    </row>
    <row r="68" spans="1:12">
      <c r="A68" s="402"/>
      <c r="B68" s="405"/>
      <c r="C68" s="402"/>
      <c r="D68" s="402"/>
      <c r="E68" s="402"/>
      <c r="F68" s="402"/>
      <c r="G68" s="402"/>
      <c r="H68" s="402"/>
      <c r="I68" s="402"/>
      <c r="J68" s="402"/>
      <c r="K68" s="402"/>
      <c r="L68" s="402"/>
    </row>
    <row r="69" spans="1:12">
      <c r="A69" s="402"/>
      <c r="B69" s="405"/>
      <c r="C69" s="402"/>
      <c r="D69" s="402"/>
      <c r="E69" s="402"/>
      <c r="F69" s="402"/>
      <c r="G69" s="402"/>
      <c r="H69" s="402"/>
      <c r="I69" s="402"/>
      <c r="J69" s="402"/>
      <c r="K69" s="402"/>
      <c r="L69" s="402"/>
    </row>
    <row r="70" spans="1:12">
      <c r="A70" s="440"/>
      <c r="B70" s="405"/>
      <c r="C70" s="402"/>
      <c r="D70" s="402"/>
      <c r="E70" s="402"/>
      <c r="F70" s="402"/>
      <c r="G70" s="402"/>
      <c r="H70" s="402"/>
      <c r="I70" s="402"/>
      <c r="J70" s="402"/>
      <c r="K70" s="402"/>
      <c r="L70" s="402"/>
    </row>
    <row r="71" spans="1:12">
      <c r="A71" s="402"/>
      <c r="B71" s="405"/>
      <c r="C71" s="402"/>
      <c r="D71" s="402"/>
      <c r="E71" s="402"/>
      <c r="F71" s="402"/>
      <c r="G71" s="402"/>
      <c r="H71" s="402"/>
      <c r="I71" s="402"/>
      <c r="J71" s="402"/>
      <c r="K71" s="402"/>
      <c r="L71" s="402"/>
    </row>
    <row r="72" spans="1:12">
      <c r="A72" s="402"/>
      <c r="B72" s="405"/>
      <c r="C72" s="402"/>
      <c r="D72" s="402"/>
      <c r="E72" s="402"/>
      <c r="F72" s="402"/>
      <c r="G72" s="402"/>
      <c r="H72" s="402"/>
      <c r="I72" s="402"/>
      <c r="J72" s="402"/>
      <c r="K72" s="402"/>
      <c r="L72" s="402"/>
    </row>
    <row r="73" spans="1:12">
      <c r="A73" s="402"/>
      <c r="B73" s="405"/>
      <c r="C73" s="402"/>
      <c r="D73" s="402"/>
      <c r="E73" s="402"/>
      <c r="F73" s="402"/>
      <c r="G73" s="402"/>
      <c r="H73" s="402"/>
      <c r="I73" s="402"/>
      <c r="J73" s="402"/>
      <c r="K73" s="402"/>
      <c r="L73" s="402"/>
    </row>
    <row r="74" spans="1:12">
      <c r="A74" s="402"/>
      <c r="B74" s="405"/>
      <c r="C74" s="402"/>
      <c r="D74" s="402"/>
      <c r="E74" s="402"/>
      <c r="F74" s="402"/>
      <c r="G74" s="402"/>
      <c r="H74" s="402"/>
      <c r="I74" s="402"/>
      <c r="J74" s="402"/>
      <c r="K74" s="402"/>
      <c r="L74" s="402"/>
    </row>
    <row r="75" spans="1:12">
      <c r="A75" s="402"/>
      <c r="B75" s="405"/>
      <c r="C75" s="402"/>
      <c r="D75" s="402"/>
      <c r="E75" s="402"/>
      <c r="F75" s="402"/>
      <c r="G75" s="402"/>
      <c r="H75" s="402"/>
      <c r="I75" s="402"/>
      <c r="J75" s="402"/>
      <c r="K75" s="402"/>
      <c r="L75" s="402"/>
    </row>
    <row r="76" spans="1:12">
      <c r="A76" s="402"/>
      <c r="B76" s="402"/>
      <c r="C76" s="402"/>
      <c r="D76" s="402"/>
      <c r="E76" s="402"/>
      <c r="F76" s="402"/>
      <c r="G76" s="402"/>
      <c r="H76" s="402"/>
      <c r="I76" s="402"/>
      <c r="J76" s="402"/>
      <c r="K76" s="402"/>
      <c r="L76" s="402"/>
    </row>
    <row r="77" spans="1:12">
      <c r="A77" s="402"/>
      <c r="B77" s="402"/>
      <c r="C77" s="402"/>
      <c r="D77" s="402"/>
      <c r="E77" s="402"/>
      <c r="F77" s="402"/>
      <c r="G77" s="402"/>
      <c r="H77" s="402"/>
      <c r="I77" s="402"/>
      <c r="J77" s="402"/>
      <c r="K77" s="402"/>
      <c r="L77" s="402"/>
    </row>
    <row r="78" spans="1:12">
      <c r="A78" s="402"/>
    </row>
    <row r="79" spans="1:12">
      <c r="A79" s="402"/>
    </row>
    <row r="80" spans="1:12">
      <c r="A80" s="402"/>
    </row>
    <row r="81" spans="1:8" s="8" customFormat="1" ht="16.350000000000001" customHeight="1">
      <c r="A81" s="402"/>
      <c r="B81" s="9"/>
      <c r="C81" s="10"/>
      <c r="D81" s="10"/>
      <c r="E81" s="10"/>
      <c r="F81" s="9"/>
      <c r="G81" s="10"/>
      <c r="H81" s="10"/>
    </row>
    <row r="82" spans="1:8">
      <c r="A82" s="402"/>
    </row>
    <row r="86" spans="1:8">
      <c r="A86" s="8"/>
    </row>
  </sheetData>
  <sheetProtection password="E9A8" sheet="1" formatRows="0"/>
  <mergeCells count="117">
    <mergeCell ref="J27:K27"/>
    <mergeCell ref="I26:L26"/>
    <mergeCell ref="I25:L25"/>
    <mergeCell ref="A15:E15"/>
    <mergeCell ref="J15:L15"/>
    <mergeCell ref="F15:I15"/>
    <mergeCell ref="A24:L24"/>
    <mergeCell ref="A22:E22"/>
    <mergeCell ref="J17:L17"/>
    <mergeCell ref="A19:L19"/>
    <mergeCell ref="A25:E25"/>
    <mergeCell ref="F25:H25"/>
    <mergeCell ref="A26:E26"/>
    <mergeCell ref="F26:H26"/>
    <mergeCell ref="J23:L23"/>
    <mergeCell ref="A20:L20"/>
    <mergeCell ref="A16:L16"/>
    <mergeCell ref="A18:E18"/>
    <mergeCell ref="G18:I18"/>
    <mergeCell ref="A17:F17"/>
    <mergeCell ref="H17:I17"/>
    <mergeCell ref="A23:E23"/>
    <mergeCell ref="H23:I23"/>
    <mergeCell ref="F23:G23"/>
    <mergeCell ref="H21:L21"/>
    <mergeCell ref="H22:L22"/>
    <mergeCell ref="F21:G21"/>
    <mergeCell ref="F22:G22"/>
    <mergeCell ref="A21:E21"/>
    <mergeCell ref="J18:K18"/>
    <mergeCell ref="J4:L4"/>
    <mergeCell ref="J5:L5"/>
    <mergeCell ref="J7:L7"/>
    <mergeCell ref="J8:L8"/>
    <mergeCell ref="J9:L9"/>
    <mergeCell ref="J10:L10"/>
    <mergeCell ref="G4:I4"/>
    <mergeCell ref="G5:I5"/>
    <mergeCell ref="A7:I7"/>
    <mergeCell ref="A8:I8"/>
    <mergeCell ref="A10:E10"/>
    <mergeCell ref="A13:L13"/>
    <mergeCell ref="J14:L14"/>
    <mergeCell ref="A14:E14"/>
    <mergeCell ref="F14:I14"/>
    <mergeCell ref="A47:I47"/>
    <mergeCell ref="A43:B43"/>
    <mergeCell ref="C43:E43"/>
    <mergeCell ref="A44:B44"/>
    <mergeCell ref="C44:E44"/>
    <mergeCell ref="A11:L11"/>
    <mergeCell ref="A6:L6"/>
    <mergeCell ref="F10:I10"/>
    <mergeCell ref="A9:E9"/>
    <mergeCell ref="F9:I9"/>
    <mergeCell ref="A12:L12"/>
    <mergeCell ref="F30:L30"/>
    <mergeCell ref="F31:L31"/>
    <mergeCell ref="F32:L32"/>
    <mergeCell ref="F33:L33"/>
    <mergeCell ref="A28:L28"/>
    <mergeCell ref="A29:L29"/>
    <mergeCell ref="A30:E30"/>
    <mergeCell ref="A31:E31"/>
    <mergeCell ref="A32:B32"/>
    <mergeCell ref="C32:E32"/>
    <mergeCell ref="A33:B33"/>
    <mergeCell ref="A27:C27"/>
    <mergeCell ref="E27:I27"/>
    <mergeCell ref="A54:B54"/>
    <mergeCell ref="C54:E54"/>
    <mergeCell ref="A53:B53"/>
    <mergeCell ref="C53:E53"/>
    <mergeCell ref="A45:L45"/>
    <mergeCell ref="J46:L46"/>
    <mergeCell ref="F52:L52"/>
    <mergeCell ref="C33:E33"/>
    <mergeCell ref="J47:L47"/>
    <mergeCell ref="A34:L34"/>
    <mergeCell ref="A35:L35"/>
    <mergeCell ref="A50:K50"/>
    <mergeCell ref="A51:E51"/>
    <mergeCell ref="A52:E52"/>
    <mergeCell ref="A48:E48"/>
    <mergeCell ref="F48:I48"/>
    <mergeCell ref="A49:E49"/>
    <mergeCell ref="F49:I49"/>
    <mergeCell ref="A46:I46"/>
    <mergeCell ref="J48:L48"/>
    <mergeCell ref="J49:L49"/>
    <mergeCell ref="F51:L51"/>
    <mergeCell ref="F53:L53"/>
    <mergeCell ref="F54:L54"/>
    <mergeCell ref="A2:C2"/>
    <mergeCell ref="D2:L2"/>
    <mergeCell ref="A1:L1"/>
    <mergeCell ref="A3:L3"/>
    <mergeCell ref="A4:E4"/>
    <mergeCell ref="A5:E5"/>
    <mergeCell ref="A55:L55"/>
    <mergeCell ref="F36:L36"/>
    <mergeCell ref="F37:L37"/>
    <mergeCell ref="F38:L38"/>
    <mergeCell ref="F39:L39"/>
    <mergeCell ref="A40:L40"/>
    <mergeCell ref="F41:L41"/>
    <mergeCell ref="F42:L42"/>
    <mergeCell ref="F43:L43"/>
    <mergeCell ref="F44:L44"/>
    <mergeCell ref="A36:E36"/>
    <mergeCell ref="A37:E37"/>
    <mergeCell ref="A38:B38"/>
    <mergeCell ref="A41:E41"/>
    <mergeCell ref="A42:E42"/>
    <mergeCell ref="C38:E38"/>
    <mergeCell ref="A39:B39"/>
    <mergeCell ref="C39:E39"/>
  </mergeCells>
  <conditionalFormatting sqref="A19">
    <cfRule type="expression" dxfId="220" priority="118">
      <formula>J18 = "Autre"</formula>
    </cfRule>
  </conditionalFormatting>
  <conditionalFormatting sqref="A22:A23">
    <cfRule type="expression" dxfId="219" priority="121">
      <formula>F21 = "Oui"</formula>
    </cfRule>
  </conditionalFormatting>
  <conditionalFormatting sqref="A26">
    <cfRule type="expression" dxfId="218" priority="170">
      <formula>F25 = "Non"</formula>
    </cfRule>
    <cfRule type="expression" dxfId="217" priority="169">
      <formula>$F$25 = ""</formula>
    </cfRule>
  </conditionalFormatting>
  <conditionalFormatting sqref="A47">
    <cfRule type="expression" dxfId="216" priority="46">
      <formula>A47 = ""</formula>
    </cfRule>
  </conditionalFormatting>
  <conditionalFormatting sqref="A49">
    <cfRule type="expression" dxfId="215" priority="112">
      <formula>A49 = ""</formula>
    </cfRule>
  </conditionalFormatting>
  <conditionalFormatting sqref="A18:E18">
    <cfRule type="expression" dxfId="214" priority="104">
      <formula>A18 = ""</formula>
    </cfRule>
  </conditionalFormatting>
  <conditionalFormatting sqref="A23:E23">
    <cfRule type="expression" dxfId="213" priority="1">
      <formula>$F$21="Non"</formula>
    </cfRule>
  </conditionalFormatting>
  <conditionalFormatting sqref="A10:F10">
    <cfRule type="expression" dxfId="212" priority="115">
      <formula>A10 = ""</formula>
    </cfRule>
  </conditionalFormatting>
  <conditionalFormatting sqref="A15:F15">
    <cfRule type="expression" dxfId="211" priority="110">
      <formula>A15 = ""</formula>
    </cfRule>
  </conditionalFormatting>
  <conditionalFormatting sqref="A31:F31">
    <cfRule type="expression" dxfId="210" priority="66">
      <formula>A31 = ""</formula>
    </cfRule>
  </conditionalFormatting>
  <conditionalFormatting sqref="A33:F33">
    <cfRule type="expression" dxfId="209" priority="32">
      <formula>A33 = ""</formula>
    </cfRule>
  </conditionalFormatting>
  <conditionalFormatting sqref="A37:F37">
    <cfRule type="expression" dxfId="208" priority="60">
      <formula>A37 = ""</formula>
    </cfRule>
  </conditionalFormatting>
  <conditionalFormatting sqref="A39:F39">
    <cfRule type="expression" dxfId="207" priority="57">
      <formula>A39 = ""</formula>
    </cfRule>
  </conditionalFormatting>
  <conditionalFormatting sqref="A42:F42">
    <cfRule type="expression" dxfId="206" priority="55">
      <formula>A42 = ""</formula>
    </cfRule>
  </conditionalFormatting>
  <conditionalFormatting sqref="A44:F44">
    <cfRule type="expression" dxfId="205" priority="52">
      <formula>A44 = ""</formula>
    </cfRule>
  </conditionalFormatting>
  <conditionalFormatting sqref="A52:F52">
    <cfRule type="expression" dxfId="204" priority="40">
      <formula>A52 = ""</formula>
    </cfRule>
  </conditionalFormatting>
  <conditionalFormatting sqref="A54:F54">
    <cfRule type="expression" dxfId="203" priority="37">
      <formula>A54 = ""</formula>
    </cfRule>
  </conditionalFormatting>
  <conditionalFormatting sqref="A8:J8">
    <cfRule type="expression" dxfId="202" priority="42">
      <formula>A8 = ""</formula>
    </cfRule>
  </conditionalFormatting>
  <conditionalFormatting sqref="A13:L13">
    <cfRule type="expression" dxfId="201" priority="12">
      <formula xml:space="preserve"> $A$13 =""</formula>
    </cfRule>
  </conditionalFormatting>
  <conditionalFormatting sqref="D27">
    <cfRule type="expression" priority="14">
      <formula>OR(D27="Oui",D27="Non")</formula>
    </cfRule>
    <cfRule type="expression" dxfId="200" priority="16">
      <formula xml:space="preserve"> D27 =""</formula>
    </cfRule>
  </conditionalFormatting>
  <conditionalFormatting sqref="E27:I27">
    <cfRule type="expression" dxfId="199" priority="19">
      <formula xml:space="preserve"> D27 ="Oui"</formula>
    </cfRule>
    <cfRule type="expression" dxfId="198" priority="20">
      <formula>OR(D27="",D27="Non")</formula>
    </cfRule>
  </conditionalFormatting>
  <conditionalFormatting sqref="F25">
    <cfRule type="expression" dxfId="197" priority="31">
      <formula>F25 = ""</formula>
    </cfRule>
  </conditionalFormatting>
  <conditionalFormatting sqref="F26">
    <cfRule type="expression" dxfId="196" priority="174">
      <formula>F26 = ""</formula>
    </cfRule>
    <cfRule type="expression" dxfId="195" priority="171">
      <formula>F25 = "Oui"</formula>
    </cfRule>
    <cfRule type="expression" dxfId="194" priority="172">
      <formula>F25 = ""</formula>
    </cfRule>
    <cfRule type="expression" dxfId="193" priority="173">
      <formula>F25 = "Non"</formula>
    </cfRule>
  </conditionalFormatting>
  <conditionalFormatting sqref="F21:G21">
    <cfRule type="expression" dxfId="192" priority="28">
      <formula xml:space="preserve"> F21 =""</formula>
    </cfRule>
  </conditionalFormatting>
  <conditionalFormatting sqref="F22:G22">
    <cfRule type="expression" dxfId="191" priority="26">
      <formula>OR(F21="",F21="Non")</formula>
    </cfRule>
    <cfRule type="expression" dxfId="190" priority="21">
      <formula xml:space="preserve"> F21=""</formula>
    </cfRule>
    <cfRule type="expression" dxfId="189" priority="9">
      <formula xml:space="preserve"> F21="Non"</formula>
    </cfRule>
  </conditionalFormatting>
  <conditionalFormatting sqref="F22:G23">
    <cfRule type="expression" dxfId="188" priority="23">
      <formula>AND(F21="Oui",F22="")</formula>
    </cfRule>
  </conditionalFormatting>
  <conditionalFormatting sqref="F23:G23">
    <cfRule type="expression" dxfId="187" priority="2">
      <formula>$F$21="Non"</formula>
    </cfRule>
    <cfRule type="expression" dxfId="186" priority="24">
      <formula>OR(F22="",F22="Non")</formula>
    </cfRule>
  </conditionalFormatting>
  <conditionalFormatting sqref="F49:J49">
    <cfRule type="expression" dxfId="185" priority="36">
      <formula>F49 = ""</formula>
    </cfRule>
  </conditionalFormatting>
  <conditionalFormatting sqref="G18:J18">
    <cfRule type="expression" dxfId="184" priority="100">
      <formula>G18 = ""</formula>
    </cfRule>
  </conditionalFormatting>
  <conditionalFormatting sqref="H23">
    <cfRule type="expression" dxfId="183" priority="131">
      <formula>F22 = "Oui"</formula>
    </cfRule>
  </conditionalFormatting>
  <conditionalFormatting sqref="H23:I23">
    <cfRule type="expression" dxfId="182" priority="3">
      <formula>$F$21="Non"</formula>
    </cfRule>
    <cfRule type="expression" dxfId="181" priority="7">
      <formula>$F$23="Non"</formula>
    </cfRule>
    <cfRule type="expression" dxfId="180" priority="5">
      <formula>$F$23=""</formula>
    </cfRule>
  </conditionalFormatting>
  <conditionalFormatting sqref="J10">
    <cfRule type="expression" dxfId="179" priority="113">
      <formula>J10 = ""</formula>
    </cfRule>
  </conditionalFormatting>
  <conditionalFormatting sqref="J15">
    <cfRule type="expression" dxfId="178" priority="108">
      <formula>J15 = ""</formula>
    </cfRule>
  </conditionalFormatting>
  <conditionalFormatting sqref="J23">
    <cfRule type="expression" dxfId="177" priority="140">
      <formula>F22 = "Non"</formula>
    </cfRule>
    <cfRule type="expression" dxfId="176" priority="141">
      <formula>F22 = ""</formula>
    </cfRule>
    <cfRule type="expression" dxfId="175" priority="142">
      <formula>F22 = "Oui"</formula>
    </cfRule>
    <cfRule type="expression" dxfId="174" priority="143">
      <formula>J23 = ""</formula>
    </cfRule>
  </conditionalFormatting>
  <conditionalFormatting sqref="J47">
    <cfRule type="expression" dxfId="173" priority="45">
      <formula>J47 = ""</formula>
    </cfRule>
  </conditionalFormatting>
  <conditionalFormatting sqref="J27:K27">
    <cfRule type="expression" dxfId="172" priority="11">
      <formula>AND( D27 ="Oui", J27="")</formula>
    </cfRule>
    <cfRule type="expression" dxfId="171" priority="10">
      <formula>OR(D27="",D27="Non")</formula>
    </cfRule>
  </conditionalFormatting>
  <conditionalFormatting sqref="J23:L23">
    <cfRule type="expression" dxfId="170" priority="4">
      <formula>$F$21="Non"</formula>
    </cfRule>
    <cfRule type="expression" dxfId="169" priority="8">
      <formula>$F$23 ="Non"</formula>
    </cfRule>
    <cfRule type="expression" dxfId="168" priority="6">
      <formula>$F$23=""</formula>
    </cfRule>
  </conditionalFormatting>
  <dataValidations count="2">
    <dataValidation allowBlank="1" showInputMessage="1" showErrorMessage="1" promptTitle="Information" prompt="Le numéro d'Hydro-Québec correspond au numéro de compte du contrat (ex. 111111-222222)" sqref="G17" xr:uid="{C5A3D268-8F65-4F03-B90F-77238EBF2CB8}"/>
    <dataValidation type="date" allowBlank="1" showInputMessage="1" showErrorMessage="1" sqref="J27:K27" xr:uid="{25E24548-200C-4397-B7A6-412B8FFF85C7}">
      <formula1>45658</formula1>
      <formula2>54789</formula2>
    </dataValidation>
  </dataValidations>
  <hyperlinks>
    <hyperlink ref="A5:E5" r:id="rId1" display="ProgrammeSGE@hydroquebec.com" xr:uid="{0E32210F-760B-40F5-941A-B7642406BCD6}"/>
  </hyperlinks>
  <pageMargins left="0.5" right="0.5" top="0.196850393700787" bottom="0.5" header="0.3" footer="0.3"/>
  <pageSetup fitToHeight="0" orientation="portrait" r:id="rId2"/>
  <headerFooter scaleWithDoc="0">
    <oddFooter>&amp;L&amp;"Arial,Normal"&amp;6
Formulaire d'inscription -  Programme Système de gestion de l'énergie   (2026-02)&amp;R&amp;"Arial,Normal"&amp;6&amp;P/&amp;N</oddFooter>
  </headerFooter>
  <rowBreaks count="1" manualBreakCount="1">
    <brk id="34" max="16383" man="1"/>
  </rowBreaks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showInputMessage="1" showErrorMessage="1" xr:uid="{F171FE12-DDAE-4B25-A37A-2CD4AFE71FA6}">
          <x14:formula1>
            <xm:f>RefMenu!$G$22:$G$23</xm:f>
          </x14:formula1>
          <xm:sqref>D27</xm:sqref>
        </x14:dataValidation>
        <x14:dataValidation type="list" showInputMessage="1" showErrorMessage="1" xr:uid="{F7455571-6AD7-4487-8557-58B7DD52D893}">
          <x14:formula1>
            <xm:f>RefMenu!G22:G24</xm:f>
          </x14:formula1>
          <xm:sqref>F26</xm:sqref>
        </x14:dataValidation>
        <x14:dataValidation type="list" showInputMessage="1" showErrorMessage="1" xr:uid="{AC72971B-B628-4E7D-AC6C-E1E14F25786C}">
          <x14:formula1>
            <xm:f>RefMenu!G22:G23</xm:f>
          </x14:formula1>
          <xm:sqref>F25</xm:sqref>
        </x14:dataValidation>
        <x14:dataValidation type="list" allowBlank="1" showInputMessage="1" showErrorMessage="1" xr:uid="{721FB4FE-75E5-422F-8B49-2FDB11E6388D}">
          <x14:formula1>
            <xm:f>RefMenu!C22:C24</xm:f>
          </x14:formula1>
          <xm:sqref>J18</xm:sqref>
        </x14:dataValidation>
        <x14:dataValidation type="list" allowBlank="1" showInputMessage="1" showErrorMessage="1" xr:uid="{567A392B-4F47-42CC-962B-7CF887CF6BE7}">
          <x14:formula1>
            <xm:f>RefMenu!C5:C15</xm:f>
          </x14:formula1>
          <xm:sqref>A18:E18</xm:sqref>
        </x14:dataValidation>
        <x14:dataValidation type="list" allowBlank="1" showInputMessage="1" showErrorMessage="1" xr:uid="{FE9093B2-7EEA-4A6E-8A87-A68EDD9C0C39}">
          <x14:formula1>
            <xm:f>RefMenu!G22:G23</xm:f>
          </x14:formula1>
          <xm:sqref>F21:G21</xm:sqref>
        </x14:dataValidation>
        <x14:dataValidation type="list" allowBlank="1" showInputMessage="1" showErrorMessage="1" xr:uid="{EC347ACC-853A-4AB3-A2A2-80DF99180D83}">
          <x14:formula1>
            <xm:f>RefMenu!G22:G23</xm:f>
          </x14:formula1>
          <xm:sqref>F22:G22</xm:sqref>
        </x14:dataValidation>
        <x14:dataValidation type="list" allowBlank="1" showInputMessage="1" showErrorMessage="1" xr:uid="{D3733601-BFB4-4D67-8BC0-A047A04DD226}">
          <x14:formula1>
            <xm:f>RefMenu!G22:G23</xm:f>
          </x14:formula1>
          <xm:sqref>F23:G23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022D7-D738-495E-A6A5-5E8B6741F602}">
  <sheetPr codeName="Feuil5">
    <tabColor rgb="FFFFEEB7"/>
    <pageSetUpPr fitToPage="1"/>
  </sheetPr>
  <dimension ref="A1:K37"/>
  <sheetViews>
    <sheetView showGridLines="0" view="pageLayout" zoomScale="110" zoomScaleNormal="100" zoomScalePageLayoutView="110" workbookViewId="0">
      <selection activeCell="C26" sqref="C26:E26"/>
    </sheetView>
  </sheetViews>
  <sheetFormatPr defaultColWidth="11.5703125" defaultRowHeight="15"/>
  <cols>
    <col min="1" max="1" width="13" customWidth="1"/>
    <col min="2" max="2" width="11.5703125" customWidth="1"/>
    <col min="3" max="10" width="11" customWidth="1"/>
    <col min="11" max="11" width="14.85546875" customWidth="1"/>
  </cols>
  <sheetData>
    <row r="1" spans="1:11">
      <c r="A1" s="407"/>
      <c r="B1" s="407"/>
      <c r="C1" s="407"/>
      <c r="D1" s="407"/>
      <c r="E1" s="407"/>
      <c r="F1" s="407"/>
      <c r="G1" s="407"/>
      <c r="H1" s="407"/>
      <c r="I1" s="407"/>
      <c r="J1" s="407"/>
      <c r="K1" s="407"/>
    </row>
    <row r="2" spans="1:11" ht="28.7" customHeight="1">
      <c r="A2" s="407" t="e" vm="1">
        <v>#VALUE!</v>
      </c>
      <c r="B2" s="407"/>
      <c r="C2" s="407"/>
      <c r="D2" s="124" t="s">
        <v>125</v>
      </c>
      <c r="E2" s="125"/>
      <c r="F2" s="125"/>
      <c r="G2" s="125"/>
      <c r="H2" s="125"/>
      <c r="I2" s="125"/>
      <c r="J2" s="125"/>
      <c r="K2" s="125"/>
    </row>
    <row r="3" spans="1:11">
      <c r="A3" s="407"/>
      <c r="B3" s="407"/>
      <c r="C3" s="407"/>
      <c r="D3" s="407"/>
      <c r="E3" s="407"/>
      <c r="F3" s="407"/>
      <c r="G3" s="407"/>
      <c r="H3" s="407"/>
      <c r="I3" s="407"/>
      <c r="J3" s="407"/>
      <c r="K3" s="407"/>
    </row>
    <row r="4" spans="1:11" ht="13.35" customHeight="1" thickBot="1">
      <c r="A4" s="206" t="s">
        <v>126</v>
      </c>
      <c r="B4" s="206"/>
      <c r="C4" s="206"/>
      <c r="D4" s="206"/>
      <c r="E4" s="206"/>
      <c r="F4" s="206"/>
      <c r="G4" s="206"/>
      <c r="H4" s="206"/>
      <c r="I4" s="206"/>
      <c r="J4" s="206"/>
      <c r="K4" s="206"/>
    </row>
    <row r="5" spans="1:11" ht="12" customHeight="1">
      <c r="A5" s="260" t="s">
        <v>77</v>
      </c>
      <c r="B5" s="261"/>
      <c r="C5" s="261"/>
      <c r="D5" s="261"/>
      <c r="E5" s="261"/>
      <c r="F5" s="261"/>
      <c r="G5" s="262"/>
      <c r="H5" s="257" t="s">
        <v>127</v>
      </c>
      <c r="I5" s="257"/>
      <c r="J5" s="253" t="s">
        <v>128</v>
      </c>
      <c r="K5" s="253"/>
    </row>
    <row r="6" spans="1:11" ht="17.25" customHeight="1">
      <c r="A6" s="258">
        <f>Inscription!A8</f>
        <v>0</v>
      </c>
      <c r="B6" s="258"/>
      <c r="C6" s="258"/>
      <c r="D6" s="258"/>
      <c r="E6" s="258"/>
      <c r="F6" s="258"/>
      <c r="G6" s="258"/>
      <c r="H6" s="256">
        <f>Inscription!J8</f>
        <v>0</v>
      </c>
      <c r="I6" s="256"/>
      <c r="J6" s="254">
        <f>'Réservé HQ'!C5</f>
        <v>0</v>
      </c>
      <c r="K6" s="254"/>
    </row>
    <row r="7" spans="1:11" ht="12" customHeight="1">
      <c r="A7" s="259" t="s">
        <v>78</v>
      </c>
      <c r="B7" s="259"/>
      <c r="C7" s="259"/>
      <c r="D7" s="259"/>
      <c r="E7" s="259"/>
      <c r="F7" s="259"/>
      <c r="G7" s="259"/>
      <c r="H7" s="259"/>
      <c r="I7" s="259"/>
      <c r="J7" s="255" t="s">
        <v>86</v>
      </c>
      <c r="K7" s="255"/>
    </row>
    <row r="8" spans="1:11" ht="17.25" customHeight="1">
      <c r="A8" s="258">
        <f>Inscription!A13</f>
        <v>0</v>
      </c>
      <c r="B8" s="258"/>
      <c r="C8" s="258"/>
      <c r="D8" s="258"/>
      <c r="E8" s="258"/>
      <c r="F8" s="258"/>
      <c r="G8" s="258"/>
      <c r="H8" s="258"/>
      <c r="I8" s="258"/>
      <c r="J8" s="256">
        <f>'Réservé HQ'!C6</f>
        <v>0</v>
      </c>
      <c r="K8" s="256"/>
    </row>
    <row r="9" spans="1:11" ht="23.45" customHeight="1" thickBot="1">
      <c r="A9" s="425" t="s">
        <v>129</v>
      </c>
      <c r="B9" s="425"/>
      <c r="C9" s="425"/>
      <c r="D9" s="425"/>
      <c r="E9" s="425"/>
      <c r="F9" s="425"/>
      <c r="G9" s="425"/>
      <c r="H9" s="425"/>
      <c r="I9" s="425"/>
      <c r="J9" s="425"/>
      <c r="K9" s="425"/>
    </row>
    <row r="10" spans="1:11" ht="22.5">
      <c r="A10" s="225" t="s">
        <v>130</v>
      </c>
      <c r="B10" s="227" t="s">
        <v>131</v>
      </c>
      <c r="C10" s="88" t="s">
        <v>132</v>
      </c>
      <c r="D10" s="88" t="s">
        <v>133</v>
      </c>
      <c r="E10" s="227" t="s">
        <v>134</v>
      </c>
      <c r="F10" s="240"/>
      <c r="G10" s="240"/>
      <c r="H10" s="240"/>
      <c r="I10" s="241"/>
      <c r="J10" s="89" t="s">
        <v>135</v>
      </c>
      <c r="K10" s="211" t="s">
        <v>136</v>
      </c>
    </row>
    <row r="11" spans="1:11" ht="20.25" customHeight="1">
      <c r="A11" s="226"/>
      <c r="B11" s="228"/>
      <c r="C11" s="31" t="s">
        <v>137</v>
      </c>
      <c r="D11" s="31" t="s">
        <v>138</v>
      </c>
      <c r="E11" s="31" t="s">
        <v>139</v>
      </c>
      <c r="F11" s="31" t="s">
        <v>140</v>
      </c>
      <c r="G11" s="31" t="s">
        <v>141</v>
      </c>
      <c r="H11" s="31" t="s">
        <v>142</v>
      </c>
      <c r="I11" s="31" t="s">
        <v>143</v>
      </c>
      <c r="J11" s="90" t="s">
        <v>144</v>
      </c>
      <c r="K11" s="212"/>
    </row>
    <row r="12" spans="1:11">
      <c r="A12" s="36" t="s">
        <v>145</v>
      </c>
      <c r="B12" s="78">
        <f>Anticipé!F11</f>
        <v>0</v>
      </c>
      <c r="C12" s="78">
        <f>'Mois 3'!F11</f>
        <v>0</v>
      </c>
      <c r="D12" s="78">
        <f>'Mois 9'!F11</f>
        <v>0</v>
      </c>
      <c r="E12" s="78">
        <f>'Mois 15'!F11</f>
        <v>0</v>
      </c>
      <c r="F12" s="78">
        <f>'Mois 27'!F11</f>
        <v>0</v>
      </c>
      <c r="G12" s="78">
        <f>'Mois 39'!F11</f>
        <v>0</v>
      </c>
      <c r="H12" s="78">
        <f>'Mois 51'!F11</f>
        <v>0</v>
      </c>
      <c r="I12" s="78">
        <f>'Mois 63'!F11</f>
        <v>0</v>
      </c>
      <c r="J12" s="78">
        <f>'Mois 75'!F11</f>
        <v>0</v>
      </c>
      <c r="K12" s="73"/>
    </row>
    <row r="13" spans="1:11" ht="20.25" customHeight="1">
      <c r="A13" s="263" t="s">
        <v>146</v>
      </c>
      <c r="B13" s="264"/>
      <c r="C13" s="264"/>
      <c r="D13" s="264"/>
      <c r="E13" s="264"/>
      <c r="F13" s="264"/>
      <c r="G13" s="264"/>
      <c r="H13" s="264"/>
      <c r="I13" s="264"/>
      <c r="J13" s="264"/>
      <c r="K13" s="265"/>
    </row>
    <row r="14" spans="1:11" ht="23.85" customHeight="1">
      <c r="A14" s="35" t="s">
        <v>73</v>
      </c>
      <c r="B14" s="64"/>
      <c r="C14" s="64">
        <f>'Mois 3'!B19</f>
        <v>0</v>
      </c>
      <c r="D14" s="64">
        <f>'Mois 9'!B19</f>
        <v>0</v>
      </c>
      <c r="E14" s="64">
        <f>'Mois 15'!B19</f>
        <v>0</v>
      </c>
      <c r="F14" s="64">
        <f>'Mois 27'!B19</f>
        <v>0</v>
      </c>
      <c r="G14" s="64">
        <f>'Mois 39'!B19</f>
        <v>0</v>
      </c>
      <c r="H14" s="64">
        <f>'Mois 51'!B19</f>
        <v>0</v>
      </c>
      <c r="I14" s="64">
        <f>'Mois 63'!B19</f>
        <v>0</v>
      </c>
      <c r="J14" s="64">
        <f>'Mois 75'!B19</f>
        <v>0</v>
      </c>
      <c r="K14" s="82">
        <f>SUM(C14:J14)</f>
        <v>0</v>
      </c>
    </row>
    <row r="15" spans="1:11" ht="23.85" customHeight="1">
      <c r="A15" s="35" t="s">
        <v>147</v>
      </c>
      <c r="B15" s="64"/>
      <c r="C15" s="64">
        <f>'Mois 3'!B20</f>
        <v>0</v>
      </c>
      <c r="D15" s="64">
        <f>'Mois 9'!B20</f>
        <v>0</v>
      </c>
      <c r="E15" s="64">
        <f>'Mois 15'!B20</f>
        <v>0</v>
      </c>
      <c r="F15" s="64">
        <f>'Mois 27'!B20</f>
        <v>0</v>
      </c>
      <c r="G15" s="64">
        <f>'Mois 39'!B20</f>
        <v>0</v>
      </c>
      <c r="H15" s="64">
        <f>'Mois 51'!B20</f>
        <v>0</v>
      </c>
      <c r="I15" s="64">
        <f>'Mois 63'!B20</f>
        <v>0</v>
      </c>
      <c r="J15" s="64">
        <f>'Mois 75'!B20</f>
        <v>0</v>
      </c>
      <c r="K15" s="82">
        <f t="shared" ref="K15:K18" si="0">SUM(C15:J15)</f>
        <v>0</v>
      </c>
    </row>
    <row r="16" spans="1:11" ht="23.85" customHeight="1">
      <c r="A16" s="35" t="s">
        <v>148</v>
      </c>
      <c r="B16" s="64"/>
      <c r="C16" s="64">
        <f>'Mois 3'!B21</f>
        <v>0</v>
      </c>
      <c r="D16" s="64">
        <f>'Mois 9'!B21</f>
        <v>0</v>
      </c>
      <c r="E16" s="64">
        <f>'Mois 15'!B21</f>
        <v>0</v>
      </c>
      <c r="F16" s="64">
        <f>'Mois 27'!B21</f>
        <v>0</v>
      </c>
      <c r="G16" s="64">
        <f>'Mois 39'!B21</f>
        <v>0</v>
      </c>
      <c r="H16" s="64">
        <f>'Mois 51'!B21</f>
        <v>0</v>
      </c>
      <c r="I16" s="64">
        <f>'Mois 63'!B21</f>
        <v>0</v>
      </c>
      <c r="J16" s="64">
        <f>'Mois 75'!B21</f>
        <v>0</v>
      </c>
      <c r="K16" s="82">
        <f t="shared" si="0"/>
        <v>0</v>
      </c>
    </row>
    <row r="17" spans="1:11" ht="23.85" customHeight="1">
      <c r="A17" s="35" t="s">
        <v>149</v>
      </c>
      <c r="B17" s="64"/>
      <c r="C17" s="64">
        <f>'Mois 3'!B22</f>
        <v>0</v>
      </c>
      <c r="D17" s="64">
        <f>'Mois 9'!B22</f>
        <v>0</v>
      </c>
      <c r="E17" s="64">
        <f>'Mois 15'!B22</f>
        <v>0</v>
      </c>
      <c r="F17" s="64">
        <f>'Mois 27'!B22</f>
        <v>0</v>
      </c>
      <c r="G17" s="64">
        <f>'Mois 39'!B22</f>
        <v>0</v>
      </c>
      <c r="H17" s="64">
        <f>'Mois 51'!B22</f>
        <v>0</v>
      </c>
      <c r="I17" s="64">
        <f>'Mois 63'!B22</f>
        <v>0</v>
      </c>
      <c r="J17" s="64">
        <f>'Mois 75'!B22</f>
        <v>0</v>
      </c>
      <c r="K17" s="82">
        <f t="shared" si="0"/>
        <v>0</v>
      </c>
    </row>
    <row r="18" spans="1:11" ht="23.85" customHeight="1">
      <c r="A18" s="79" t="s">
        <v>150</v>
      </c>
      <c r="B18" s="80"/>
      <c r="C18" s="103">
        <f>'Mois 3'!B23</f>
        <v>0</v>
      </c>
      <c r="D18" s="103">
        <f>'Mois 9'!B23</f>
        <v>0</v>
      </c>
      <c r="E18" s="103">
        <f>'Mois 15'!B23</f>
        <v>0</v>
      </c>
      <c r="F18" s="103">
        <f>'Mois 27'!B23</f>
        <v>0</v>
      </c>
      <c r="G18" s="103">
        <f>'Mois 39'!B23</f>
        <v>0</v>
      </c>
      <c r="H18" s="103">
        <f>'Mois 51'!B23</f>
        <v>0</v>
      </c>
      <c r="I18" s="103">
        <f>'Mois 63'!B23</f>
        <v>0</v>
      </c>
      <c r="J18" s="104">
        <f>'Mois 75'!B23</f>
        <v>0</v>
      </c>
      <c r="K18" s="83">
        <f t="shared" si="0"/>
        <v>0</v>
      </c>
    </row>
    <row r="19" spans="1:11" ht="18" customHeight="1">
      <c r="A19" s="81" t="s">
        <v>151</v>
      </c>
      <c r="B19" s="85"/>
      <c r="C19" s="86">
        <f>SUM(C14:C18)</f>
        <v>0</v>
      </c>
      <c r="D19" s="86">
        <f t="shared" ref="D19:J19" si="1">SUM(D14:D18)</f>
        <v>0</v>
      </c>
      <c r="E19" s="86">
        <f t="shared" si="1"/>
        <v>0</v>
      </c>
      <c r="F19" s="86">
        <f t="shared" si="1"/>
        <v>0</v>
      </c>
      <c r="G19" s="86">
        <f t="shared" si="1"/>
        <v>0</v>
      </c>
      <c r="H19" s="86">
        <f t="shared" si="1"/>
        <v>0</v>
      </c>
      <c r="I19" s="86">
        <f t="shared" si="1"/>
        <v>0</v>
      </c>
      <c r="J19" s="87">
        <f t="shared" si="1"/>
        <v>0</v>
      </c>
      <c r="K19" s="84">
        <f>SUM(K14:K18)</f>
        <v>0</v>
      </c>
    </row>
    <row r="20" spans="1:11" ht="20.25" customHeight="1">
      <c r="A20" s="441" t="s">
        <v>152</v>
      </c>
      <c r="B20" s="442"/>
      <c r="C20" s="442"/>
      <c r="D20" s="442"/>
      <c r="E20" s="442"/>
      <c r="F20" s="442"/>
      <c r="G20" s="442"/>
      <c r="H20" s="442"/>
      <c r="I20" s="442"/>
      <c r="J20" s="442"/>
      <c r="K20" s="443"/>
    </row>
    <row r="21" spans="1:11" ht="23.45" customHeight="1">
      <c r="A21" s="108" t="s">
        <v>153</v>
      </c>
      <c r="B21" s="64"/>
      <c r="C21" s="64">
        <f>'Mois 3'!$E$24</f>
        <v>0</v>
      </c>
      <c r="D21" s="64">
        <f>'Mois 9'!$E$24</f>
        <v>0</v>
      </c>
      <c r="E21" s="64">
        <f>'Mois 15'!$E$24</f>
        <v>0</v>
      </c>
      <c r="F21" s="64">
        <f>'Mois 27'!$E$24</f>
        <v>0</v>
      </c>
      <c r="G21" s="64">
        <f>'Mois 39'!$E$24</f>
        <v>0</v>
      </c>
      <c r="H21" s="64">
        <f>'Mois 51'!$E$24</f>
        <v>0</v>
      </c>
      <c r="I21" s="64">
        <f>'Mois 63'!$E$24</f>
        <v>0</v>
      </c>
      <c r="J21" s="64">
        <f>'Mois 75'!$E$24</f>
        <v>0</v>
      </c>
      <c r="K21" s="109">
        <f>SUM(B21:J21)</f>
        <v>0</v>
      </c>
    </row>
    <row r="22" spans="1:11" ht="21.6" customHeight="1">
      <c r="A22" s="63" t="s">
        <v>154</v>
      </c>
      <c r="B22" s="105">
        <f>Anticipé!E32</f>
        <v>0</v>
      </c>
      <c r="C22" s="106">
        <f>'Mois 3'!$E$27</f>
        <v>0</v>
      </c>
      <c r="D22" s="106">
        <f>'Mois 9'!$E$27</f>
        <v>0</v>
      </c>
      <c r="E22" s="106">
        <f>'Mois 15'!$E$27</f>
        <v>0</v>
      </c>
      <c r="F22" s="106">
        <f>'Mois 27'!$E$27</f>
        <v>0</v>
      </c>
      <c r="G22" s="106">
        <f>'Mois 39'!$E$27</f>
        <v>0</v>
      </c>
      <c r="H22" s="106">
        <f>'Mois 51'!$E$27</f>
        <v>0</v>
      </c>
      <c r="I22" s="106">
        <f>'Mois 63'!$E$27</f>
        <v>0</v>
      </c>
      <c r="J22" s="107">
        <f>'Mois 75'!$E$27</f>
        <v>0</v>
      </c>
      <c r="K22" s="32">
        <f>SUM(B22:J22)</f>
        <v>0</v>
      </c>
    </row>
    <row r="23" spans="1:11" ht="22.35" customHeight="1">
      <c r="A23" s="35" t="s">
        <v>155</v>
      </c>
      <c r="B23" s="66"/>
      <c r="C23" s="64">
        <f>'Mois 3'!$D$24</f>
        <v>0</v>
      </c>
      <c r="D23" s="64">
        <f>'Mois 9'!$D$24</f>
        <v>0</v>
      </c>
      <c r="E23" s="64">
        <f>'Mois 15'!$D$24</f>
        <v>0</v>
      </c>
      <c r="F23" s="64">
        <f>'Mois 27'!$D$24</f>
        <v>0</v>
      </c>
      <c r="G23" s="64">
        <f>'Mois 39'!$D$24</f>
        <v>0</v>
      </c>
      <c r="H23" s="64">
        <f>'Mois 51'!$D$24</f>
        <v>0</v>
      </c>
      <c r="I23" s="64">
        <f>'Mois 63'!$D$24</f>
        <v>0</v>
      </c>
      <c r="J23" s="64">
        <f>'Mois 75'!$D$24</f>
        <v>0</v>
      </c>
      <c r="K23" s="45"/>
    </row>
    <row r="24" spans="1:11" ht="23.1" customHeight="1" thickBot="1">
      <c r="A24" s="413" t="s">
        <v>156</v>
      </c>
      <c r="B24" s="413"/>
      <c r="C24" s="413"/>
      <c r="D24" s="413"/>
      <c r="E24" s="413"/>
      <c r="F24" s="413"/>
      <c r="G24" s="413"/>
      <c r="H24" s="413"/>
      <c r="I24" s="413"/>
      <c r="J24" s="413"/>
      <c r="K24" s="413"/>
    </row>
    <row r="25" spans="1:11" ht="12" customHeight="1">
      <c r="A25" s="237" t="s">
        <v>157</v>
      </c>
      <c r="B25" s="238"/>
      <c r="C25" s="237" t="s">
        <v>158</v>
      </c>
      <c r="D25" s="238"/>
      <c r="E25" s="239"/>
      <c r="F25" s="217" t="s">
        <v>159</v>
      </c>
      <c r="G25" s="218"/>
      <c r="H25" s="218"/>
      <c r="I25" s="218"/>
      <c r="J25" s="218"/>
      <c r="K25" s="221">
        <f>'ISO 50001'!D22</f>
        <v>0</v>
      </c>
    </row>
    <row r="26" spans="1:11" ht="15.6" customHeight="1">
      <c r="A26" s="229">
        <f>'ISO 50001'!F29</f>
        <v>0</v>
      </c>
      <c r="B26" s="230"/>
      <c r="C26" s="234">
        <f>'ISO 50001'!F17</f>
        <v>45703</v>
      </c>
      <c r="D26" s="235"/>
      <c r="E26" s="236"/>
      <c r="F26" s="219"/>
      <c r="G26" s="220"/>
      <c r="H26" s="220"/>
      <c r="I26" s="220"/>
      <c r="J26" s="220"/>
      <c r="K26" s="222"/>
    </row>
    <row r="27" spans="1:11" ht="12" customHeight="1">
      <c r="A27" s="231" t="s">
        <v>160</v>
      </c>
      <c r="B27" s="232"/>
      <c r="C27" s="232"/>
      <c r="D27" s="232"/>
      <c r="E27" s="233"/>
      <c r="F27" s="207" t="s">
        <v>161</v>
      </c>
      <c r="G27" s="208"/>
      <c r="H27" s="208"/>
      <c r="I27" s="208"/>
      <c r="J27" s="208"/>
      <c r="K27" s="223">
        <f>'ISO 50001'!D24</f>
        <v>0</v>
      </c>
    </row>
    <row r="28" spans="1:11" ht="19.350000000000001" customHeight="1">
      <c r="A28" s="234">
        <f>'ISO 50001'!F18</f>
        <v>46067</v>
      </c>
      <c r="B28" s="235"/>
      <c r="C28" s="235"/>
      <c r="D28" s="235"/>
      <c r="E28" s="236"/>
      <c r="F28" s="209"/>
      <c r="G28" s="210"/>
      <c r="H28" s="210"/>
      <c r="I28" s="210"/>
      <c r="J28" s="210"/>
      <c r="K28" s="224"/>
    </row>
    <row r="29" spans="1:11" ht="3.6" customHeight="1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</row>
    <row r="30" spans="1:11" ht="29.1" customHeight="1" thickBot="1">
      <c r="A30" s="413" t="s">
        <v>162</v>
      </c>
      <c r="B30" s="413"/>
      <c r="C30" s="413"/>
      <c r="D30" s="413"/>
      <c r="E30" s="413"/>
      <c r="F30" s="413"/>
      <c r="G30" s="413"/>
      <c r="H30" s="413"/>
      <c r="I30" s="413"/>
      <c r="J30" s="413"/>
      <c r="K30" s="413"/>
    </row>
    <row r="31" spans="1:11" ht="20.25" customHeight="1">
      <c r="A31" s="60"/>
      <c r="B31" s="205" t="s">
        <v>163</v>
      </c>
      <c r="C31" s="205"/>
      <c r="D31" s="205" t="s">
        <v>164</v>
      </c>
      <c r="E31" s="205"/>
      <c r="F31" s="205" t="s">
        <v>165</v>
      </c>
      <c r="G31" s="205"/>
      <c r="H31" s="205" t="s">
        <v>166</v>
      </c>
      <c r="I31" s="205"/>
      <c r="J31" s="205" t="s">
        <v>167</v>
      </c>
      <c r="K31" s="205"/>
    </row>
    <row r="32" spans="1:11" ht="18" customHeight="1">
      <c r="A32" s="71" t="s">
        <v>168</v>
      </c>
      <c r="B32" s="213">
        <f>'Perfo. - 1'!$G$26</f>
        <v>0</v>
      </c>
      <c r="C32" s="214"/>
      <c r="D32" s="67">
        <f>'Perfo. - 1'!$A$12</f>
        <v>0</v>
      </c>
      <c r="E32" s="67">
        <f>'Perfo. - 1'!$C$12</f>
        <v>0</v>
      </c>
      <c r="F32" s="215">
        <f>'Perfo. - 1'!$G$17</f>
        <v>0</v>
      </c>
      <c r="G32" s="216"/>
      <c r="H32" s="203">
        <f>'Perfo. - 1'!$G$19</f>
        <v>0</v>
      </c>
      <c r="I32" s="204"/>
      <c r="J32" s="201">
        <f>H32</f>
        <v>0</v>
      </c>
      <c r="K32" s="202"/>
    </row>
    <row r="33" spans="1:11" ht="18" customHeight="1">
      <c r="A33" s="71" t="s">
        <v>169</v>
      </c>
      <c r="B33" s="213">
        <f>'Perfo. - 2'!$G$26</f>
        <v>0</v>
      </c>
      <c r="C33" s="214"/>
      <c r="D33" s="67">
        <f>'Perfo. - 2'!$A$12</f>
        <v>0</v>
      </c>
      <c r="E33" s="67">
        <f>'Perfo. - 2'!$C$12</f>
        <v>0</v>
      </c>
      <c r="F33" s="215">
        <f>'Perfo. - 2'!$G$17</f>
        <v>0</v>
      </c>
      <c r="G33" s="216"/>
      <c r="H33" s="203">
        <f>'Perfo. - 2'!$G$19</f>
        <v>0</v>
      </c>
      <c r="I33" s="204"/>
      <c r="J33" s="201">
        <f>$J$32+H33</f>
        <v>0</v>
      </c>
      <c r="K33" s="202"/>
    </row>
    <row r="34" spans="1:11" ht="18" customHeight="1">
      <c r="A34" s="71" t="s">
        <v>170</v>
      </c>
      <c r="B34" s="213">
        <f>'Perfo. - 3'!$G$26</f>
        <v>0</v>
      </c>
      <c r="C34" s="214"/>
      <c r="D34" s="67">
        <f>'Perfo. - 3'!$A$12</f>
        <v>0</v>
      </c>
      <c r="E34" s="67">
        <f>'Perfo. - 3'!$C$12</f>
        <v>0</v>
      </c>
      <c r="F34" s="215">
        <f>'Perfo. - 3'!$G$17</f>
        <v>0</v>
      </c>
      <c r="G34" s="216"/>
      <c r="H34" s="203">
        <f>'Perfo. - 3'!$G$19</f>
        <v>0</v>
      </c>
      <c r="I34" s="204"/>
      <c r="J34" s="201">
        <f>$J$33+H34</f>
        <v>0</v>
      </c>
      <c r="K34" s="202"/>
    </row>
    <row r="35" spans="1:11" ht="18" customHeight="1">
      <c r="A35" s="71" t="s">
        <v>171</v>
      </c>
      <c r="B35" s="213">
        <f>'Perfo. - 4'!$G$26</f>
        <v>0</v>
      </c>
      <c r="C35" s="214"/>
      <c r="D35" s="67">
        <f>'Perfo. - 4'!$A$12</f>
        <v>0</v>
      </c>
      <c r="E35" s="67">
        <f>'Perfo. - 4'!$C$12</f>
        <v>0</v>
      </c>
      <c r="F35" s="215">
        <f>'Perfo. - 4'!$G$17</f>
        <v>0</v>
      </c>
      <c r="G35" s="216"/>
      <c r="H35" s="203">
        <f>'Perfo. - 4'!$G$19</f>
        <v>0</v>
      </c>
      <c r="I35" s="204"/>
      <c r="J35" s="201">
        <f>$J$34+H35</f>
        <v>0</v>
      </c>
      <c r="K35" s="202"/>
    </row>
    <row r="36" spans="1:11" ht="18" customHeight="1">
      <c r="A36" s="72" t="s">
        <v>172</v>
      </c>
      <c r="B36" s="248">
        <f>'Perfo. - 5'!$G$26</f>
        <v>0</v>
      </c>
      <c r="C36" s="249"/>
      <c r="D36" s="67">
        <f>'Perfo. - 5'!$A$12</f>
        <v>0</v>
      </c>
      <c r="E36" s="67">
        <f>'Perfo. - 5'!$C$12</f>
        <v>0</v>
      </c>
      <c r="F36" s="215">
        <f>'Perfo. - 5'!$G$17</f>
        <v>0</v>
      </c>
      <c r="G36" s="216"/>
      <c r="H36" s="244">
        <f>'Perfo. - 5'!$G$19</f>
        <v>0</v>
      </c>
      <c r="I36" s="245"/>
      <c r="J36" s="268">
        <f>J35+H36</f>
        <v>0</v>
      </c>
      <c r="K36" s="269"/>
    </row>
    <row r="37" spans="1:11" ht="18" customHeight="1">
      <c r="A37" s="250" t="s">
        <v>173</v>
      </c>
      <c r="B37" s="251"/>
      <c r="C37" s="251"/>
      <c r="D37" s="251"/>
      <c r="E37" s="252"/>
      <c r="F37" s="266">
        <f>SUM(F32:G36)</f>
        <v>0</v>
      </c>
      <c r="G37" s="267"/>
      <c r="H37" s="246">
        <f>SUM(H32:I36)</f>
        <v>0</v>
      </c>
      <c r="I37" s="247"/>
      <c r="J37" s="242"/>
      <c r="K37" s="243"/>
    </row>
  </sheetData>
  <sheetProtection password="E9A8" sheet="1" formatRows="0" selectLockedCells="1"/>
  <mergeCells count="63">
    <mergeCell ref="B33:C33"/>
    <mergeCell ref="D31:E31"/>
    <mergeCell ref="F31:G31"/>
    <mergeCell ref="B34:C34"/>
    <mergeCell ref="B35:C35"/>
    <mergeCell ref="F33:G33"/>
    <mergeCell ref="F34:G34"/>
    <mergeCell ref="F35:G35"/>
    <mergeCell ref="B36:C36"/>
    <mergeCell ref="A37:E37"/>
    <mergeCell ref="J5:K5"/>
    <mergeCell ref="J6:K6"/>
    <mergeCell ref="J7:K7"/>
    <mergeCell ref="J8:K8"/>
    <mergeCell ref="H5:I5"/>
    <mergeCell ref="H6:I6"/>
    <mergeCell ref="A8:I8"/>
    <mergeCell ref="A7:I7"/>
    <mergeCell ref="A6:G6"/>
    <mergeCell ref="A5:G5"/>
    <mergeCell ref="A13:K13"/>
    <mergeCell ref="A9:K9"/>
    <mergeCell ref="F37:G37"/>
    <mergeCell ref="J36:K36"/>
    <mergeCell ref="J37:K37"/>
    <mergeCell ref="H33:I33"/>
    <mergeCell ref="H34:I34"/>
    <mergeCell ref="H35:I35"/>
    <mergeCell ref="H36:I36"/>
    <mergeCell ref="H37:I37"/>
    <mergeCell ref="A10:A11"/>
    <mergeCell ref="B10:B11"/>
    <mergeCell ref="A30:K30"/>
    <mergeCell ref="A26:B26"/>
    <mergeCell ref="A27:E27"/>
    <mergeCell ref="A28:E28"/>
    <mergeCell ref="A24:K24"/>
    <mergeCell ref="A25:B25"/>
    <mergeCell ref="A20:K20"/>
    <mergeCell ref="C26:E26"/>
    <mergeCell ref="C25:E25"/>
    <mergeCell ref="E10:I10"/>
    <mergeCell ref="D2:K2"/>
    <mergeCell ref="F36:G36"/>
    <mergeCell ref="J33:K33"/>
    <mergeCell ref="J34:K34"/>
    <mergeCell ref="J35:K35"/>
    <mergeCell ref="A1:K1"/>
    <mergeCell ref="A3:K3"/>
    <mergeCell ref="J32:K32"/>
    <mergeCell ref="H32:I32"/>
    <mergeCell ref="J31:K31"/>
    <mergeCell ref="A4:K4"/>
    <mergeCell ref="F27:J28"/>
    <mergeCell ref="K10:K11"/>
    <mergeCell ref="B32:C32"/>
    <mergeCell ref="B31:C31"/>
    <mergeCell ref="H31:I31"/>
    <mergeCell ref="F32:G32"/>
    <mergeCell ref="F25:J26"/>
    <mergeCell ref="K25:K26"/>
    <mergeCell ref="K27:K28"/>
    <mergeCell ref="A2:C2"/>
  </mergeCells>
  <conditionalFormatting sqref="B14:K19">
    <cfRule type="cellIs" dxfId="167" priority="1" operator="equal">
      <formula>0</formula>
    </cfRule>
  </conditionalFormatting>
  <conditionalFormatting sqref="B21:K23">
    <cfRule type="cellIs" dxfId="166" priority="6" operator="equal">
      <formula>0</formula>
    </cfRule>
  </conditionalFormatting>
  <pageMargins left="0.5" right="0.5" top="0.196850393700787" bottom="0.5" header="0.3" footer="0.3"/>
  <pageSetup fitToHeight="0" orientation="landscape" r:id="rId1"/>
  <headerFooter>
    <oddFooter>&amp;L&amp;"Arial Narrow,Normal"&amp;6Formulaire - Demande de participation -  Programme Système de gestion de l'énergie   (2026-02)&amp;R&amp;"Arial Narrow,Normal"&amp;6&amp;P/&amp;N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0511C-D587-4BD3-B3F9-012708E60ECC}">
  <sheetPr codeName="Feuil1">
    <tabColor rgb="FFD9E1F2"/>
    <pageSetUpPr fitToPage="1"/>
  </sheetPr>
  <dimension ref="A1:G40"/>
  <sheetViews>
    <sheetView showGridLines="0" view="pageLayout" topLeftCell="A17" zoomScaleNormal="100" workbookViewId="0">
      <selection activeCell="E35" sqref="E35"/>
    </sheetView>
  </sheetViews>
  <sheetFormatPr defaultColWidth="11.42578125" defaultRowHeight="15"/>
  <cols>
    <col min="1" max="1" width="16.42578125" customWidth="1"/>
    <col min="2" max="2" width="12.5703125" customWidth="1"/>
    <col min="3" max="3" width="20.5703125" customWidth="1"/>
    <col min="4" max="4" width="19.5703125" customWidth="1"/>
    <col min="5" max="5" width="26.42578125" style="2" customWidth="1"/>
    <col min="6" max="6" width="10.5703125" style="2" customWidth="1"/>
    <col min="7" max="7" width="21.42578125" style="2" customWidth="1"/>
  </cols>
  <sheetData>
    <row r="1" spans="1:7">
      <c r="A1" s="407"/>
      <c r="B1" s="407"/>
      <c r="C1" s="407"/>
      <c r="D1" s="407"/>
      <c r="E1" s="407"/>
      <c r="F1" s="407"/>
      <c r="G1" s="407"/>
    </row>
    <row r="2" spans="1:7" ht="28.7" customHeight="1">
      <c r="A2" s="407" t="e" vm="1">
        <v>#VALUE!</v>
      </c>
      <c r="B2" s="407"/>
      <c r="C2" s="407"/>
      <c r="D2" s="124" t="s">
        <v>174</v>
      </c>
      <c r="E2" s="125"/>
      <c r="F2" s="125"/>
      <c r="G2" s="125"/>
    </row>
    <row r="3" spans="1:7">
      <c r="A3" s="407"/>
      <c r="B3" s="407"/>
      <c r="C3" s="407"/>
      <c r="D3" s="407"/>
      <c r="E3" s="407"/>
      <c r="F3" s="407"/>
      <c r="G3" s="407"/>
    </row>
    <row r="4" spans="1:7" ht="15.75" thickBot="1">
      <c r="A4" s="206" t="s">
        <v>126</v>
      </c>
      <c r="B4" s="206"/>
      <c r="C4" s="206"/>
      <c r="D4" s="206"/>
      <c r="E4" s="206"/>
      <c r="F4" s="206"/>
      <c r="G4" s="206"/>
    </row>
    <row r="5" spans="1:7" ht="12" customHeight="1">
      <c r="A5" s="286" t="s">
        <v>77</v>
      </c>
      <c r="B5" s="286"/>
      <c r="C5" s="286"/>
      <c r="D5" s="286"/>
      <c r="E5" s="42" t="s">
        <v>127</v>
      </c>
      <c r="F5" s="287" t="s">
        <v>128</v>
      </c>
      <c r="G5" s="287"/>
    </row>
    <row r="6" spans="1:7" ht="16.5" customHeight="1">
      <c r="A6" s="283">
        <f>Inscription!A8</f>
        <v>0</v>
      </c>
      <c r="B6" s="283"/>
      <c r="C6" s="283"/>
      <c r="D6" s="283"/>
      <c r="E6" s="68">
        <f>Inscription!J8</f>
        <v>0</v>
      </c>
      <c r="F6" s="254">
        <f>'Réservé HQ'!C5</f>
        <v>0</v>
      </c>
      <c r="G6" s="254"/>
    </row>
    <row r="7" spans="1:7" ht="12" customHeight="1">
      <c r="A7" s="288" t="s">
        <v>175</v>
      </c>
      <c r="B7" s="289"/>
      <c r="C7" s="289"/>
      <c r="D7" s="289"/>
      <c r="E7" s="290"/>
      <c r="F7" s="255" t="s">
        <v>86</v>
      </c>
      <c r="G7" s="255"/>
    </row>
    <row r="8" spans="1:7" ht="16.5" customHeight="1">
      <c r="A8" s="283">
        <f>Inscription!A13</f>
        <v>0</v>
      </c>
      <c r="B8" s="283"/>
      <c r="C8" s="283"/>
      <c r="D8" s="283"/>
      <c r="E8" s="283"/>
      <c r="F8" s="256">
        <f>'Réservé HQ'!C6</f>
        <v>0</v>
      </c>
      <c r="G8" s="256"/>
    </row>
    <row r="9" spans="1:7" ht="15.75" thickBot="1">
      <c r="A9" s="24"/>
      <c r="B9" s="24"/>
      <c r="C9" s="24"/>
      <c r="D9" s="24"/>
      <c r="E9" s="24"/>
      <c r="F9" s="24"/>
      <c r="G9" s="24"/>
    </row>
    <row r="10" spans="1:7" ht="12.2" customHeight="1">
      <c r="A10" s="274" t="s">
        <v>176</v>
      </c>
      <c r="B10" s="275"/>
      <c r="C10" s="275"/>
      <c r="D10" s="275"/>
      <c r="E10" s="276"/>
      <c r="F10" s="270" t="s">
        <v>177</v>
      </c>
      <c r="G10" s="271"/>
    </row>
    <row r="11" spans="1:7" ht="11.45" customHeight="1">
      <c r="A11" s="277"/>
      <c r="B11" s="278"/>
      <c r="C11" s="278"/>
      <c r="D11" s="278"/>
      <c r="E11" s="279"/>
      <c r="F11" s="272"/>
      <c r="G11" s="273"/>
    </row>
    <row r="12" spans="1:7" ht="18" customHeight="1">
      <c r="A12" s="280"/>
      <c r="B12" s="281"/>
      <c r="C12" s="281"/>
      <c r="D12" s="281"/>
      <c r="E12" s="282"/>
      <c r="F12" s="284">
        <f>IF(F6&lt;&gt;0,EDATE(F6,1),0)</f>
        <v>0</v>
      </c>
      <c r="G12" s="285"/>
    </row>
    <row r="13" spans="1:7" ht="23.85" customHeight="1" thickBot="1">
      <c r="A13" s="291" t="s">
        <v>178</v>
      </c>
      <c r="B13" s="291"/>
      <c r="C13" s="291"/>
      <c r="D13" s="291"/>
      <c r="E13" s="291"/>
      <c r="F13" s="291"/>
      <c r="G13" s="291"/>
    </row>
    <row r="14" spans="1:7" ht="21" customHeight="1">
      <c r="A14" s="308" t="s">
        <v>179</v>
      </c>
      <c r="B14" s="308"/>
      <c r="C14" s="308"/>
      <c r="D14" s="308"/>
      <c r="E14" s="308"/>
      <c r="F14" s="308"/>
      <c r="G14" s="28"/>
    </row>
    <row r="15" spans="1:7" ht="21" customHeight="1">
      <c r="A15" s="309" t="s">
        <v>180</v>
      </c>
      <c r="B15" s="309"/>
      <c r="C15" s="310"/>
      <c r="D15" s="310"/>
      <c r="E15" s="310"/>
      <c r="F15" s="310"/>
      <c r="G15" s="310"/>
    </row>
    <row r="16" spans="1:7" ht="29.25" customHeight="1" thickBot="1">
      <c r="A16" s="307" t="s">
        <v>181</v>
      </c>
      <c r="B16" s="307"/>
      <c r="C16" s="307"/>
      <c r="D16" s="307"/>
      <c r="E16" s="307"/>
      <c r="F16" s="307"/>
      <c r="G16" s="307"/>
    </row>
    <row r="17" spans="1:7" ht="244.7" customHeight="1">
      <c r="A17" s="297"/>
      <c r="B17" s="444"/>
      <c r="C17" s="444"/>
      <c r="D17" s="444"/>
      <c r="E17" s="444"/>
      <c r="F17" s="444"/>
      <c r="G17" s="445"/>
    </row>
    <row r="18" spans="1:7" ht="6" customHeight="1">
      <c r="A18" s="407"/>
      <c r="B18" s="407"/>
      <c r="C18" s="407"/>
      <c r="D18" s="407"/>
      <c r="E18" s="407"/>
      <c r="F18" s="407"/>
      <c r="G18" s="407"/>
    </row>
    <row r="19" spans="1:7" ht="3.6" customHeight="1">
      <c r="A19" s="300"/>
      <c r="B19" s="300"/>
      <c r="C19" s="300"/>
      <c r="D19" s="300"/>
      <c r="E19" s="300"/>
      <c r="F19" s="300"/>
      <c r="G19" s="300"/>
    </row>
    <row r="20" spans="1:7" ht="14.45" customHeight="1" thickBot="1">
      <c r="A20" s="314" t="s">
        <v>182</v>
      </c>
      <c r="B20" s="314"/>
      <c r="C20" s="314"/>
      <c r="D20" s="314"/>
      <c r="E20" s="314"/>
      <c r="F20" s="314"/>
      <c r="G20" s="314"/>
    </row>
    <row r="21" spans="1:7" ht="12.2" customHeight="1">
      <c r="A21" s="298"/>
      <c r="B21" s="299"/>
      <c r="C21" s="98"/>
      <c r="D21" s="446" t="e" vm="3">
        <v>#VALUE!</v>
      </c>
      <c r="E21" s="447"/>
      <c r="F21" s="446"/>
      <c r="G21" s="447"/>
    </row>
    <row r="22" spans="1:7" ht="27" customHeight="1">
      <c r="A22" s="295"/>
      <c r="B22" s="295"/>
      <c r="C22" s="99" t="s">
        <v>183</v>
      </c>
      <c r="D22" s="294" t="s">
        <v>184</v>
      </c>
      <c r="E22" s="294"/>
      <c r="F22" s="294" t="s">
        <v>185</v>
      </c>
      <c r="G22" s="294"/>
    </row>
    <row r="23" spans="1:7" ht="17.25" customHeight="1">
      <c r="A23" s="296" t="s">
        <v>186</v>
      </c>
      <c r="B23" s="296"/>
      <c r="C23" s="448"/>
      <c r="D23" s="449">
        <f>MaxDiag</f>
        <v>0</v>
      </c>
      <c r="E23" s="450">
        <f>MaxImplant</f>
        <v>0</v>
      </c>
      <c r="F23" s="451">
        <f>IF(G14="non",MIN(SUM(MIN(0.95*C23,D24),MIN(0.95*C24,D25),MIN(0.95*C23,D23)),E23),0)</f>
        <v>0</v>
      </c>
      <c r="G23" s="452"/>
    </row>
    <row r="24" spans="1:7" ht="17.25" customHeight="1">
      <c r="A24" s="292" t="s">
        <v>147</v>
      </c>
      <c r="B24" s="293"/>
      <c r="C24" s="448"/>
      <c r="D24" s="449">
        <f>MaxSGE</f>
        <v>0</v>
      </c>
      <c r="E24" s="453"/>
      <c r="F24" s="454"/>
      <c r="G24" s="455"/>
    </row>
    <row r="25" spans="1:7" ht="17.25" customHeight="1">
      <c r="A25" s="292" t="s">
        <v>187</v>
      </c>
      <c r="B25" s="293"/>
      <c r="C25" s="448"/>
      <c r="D25" s="449">
        <f>MaxSIGE</f>
        <v>0</v>
      </c>
      <c r="E25" s="456"/>
      <c r="F25" s="457"/>
      <c r="G25" s="458"/>
    </row>
    <row r="26" spans="1:7" ht="17.25" customHeight="1">
      <c r="A26" s="296" t="s">
        <v>188</v>
      </c>
      <c r="B26" s="296"/>
      <c r="C26" s="102"/>
      <c r="D26" s="449">
        <f>MaxConsult</f>
        <v>0</v>
      </c>
      <c r="E26" s="459">
        <f>D26</f>
        <v>0</v>
      </c>
      <c r="F26" s="460">
        <f>IF(G14="non",MIN(C25*0.95,D26),0)</f>
        <v>0</v>
      </c>
      <c r="G26" s="460"/>
    </row>
    <row r="27" spans="1:7" ht="17.25" customHeight="1">
      <c r="A27" s="312" t="s">
        <v>189</v>
      </c>
      <c r="B27" s="312"/>
      <c r="C27" s="461"/>
      <c r="D27" s="462">
        <f>MIN(MaxMVAn,E27)</f>
        <v>0</v>
      </c>
      <c r="E27" s="463">
        <f>MaxMVTotal</f>
        <v>0</v>
      </c>
      <c r="F27" s="464"/>
      <c r="G27" s="464"/>
    </row>
    <row r="28" spans="1:7">
      <c r="A28" s="313" t="s">
        <v>173</v>
      </c>
      <c r="B28" s="313"/>
      <c r="C28" s="91">
        <f>SUM(C23:C27)</f>
        <v>0</v>
      </c>
      <c r="D28" s="465"/>
      <c r="E28" s="91">
        <f>SUM(E23:E27)</f>
        <v>0</v>
      </c>
      <c r="F28" s="303">
        <f>SUM(F23:F27)</f>
        <v>0</v>
      </c>
      <c r="G28" s="303"/>
    </row>
    <row r="29" spans="1:7" s="3" customFormat="1" ht="18" customHeight="1">
      <c r="A29" s="466"/>
      <c r="B29" s="467"/>
      <c r="C29" s="467"/>
      <c r="D29" s="467"/>
      <c r="E29" s="467"/>
      <c r="F29" s="467"/>
      <c r="G29" s="467"/>
    </row>
    <row r="30" spans="1:7" s="3" customFormat="1" ht="18" customHeight="1" thickBot="1">
      <c r="A30" s="24" t="s">
        <v>190</v>
      </c>
      <c r="B30" s="402"/>
      <c r="C30" s="402"/>
      <c r="D30" s="402"/>
      <c r="E30" s="402"/>
      <c r="F30" s="402"/>
      <c r="G30" s="402"/>
    </row>
    <row r="31" spans="1:7" s="3" customFormat="1" ht="18" customHeight="1">
      <c r="A31" s="137" t="s">
        <v>191</v>
      </c>
      <c r="B31" s="311"/>
      <c r="C31" s="311"/>
      <c r="D31" s="138"/>
      <c r="E31" s="468">
        <f>MaxAvance</f>
        <v>175000</v>
      </c>
      <c r="F31" s="301" t="s">
        <v>192</v>
      </c>
      <c r="G31" s="302"/>
    </row>
    <row r="32" spans="1:7" ht="19.5" customHeight="1">
      <c r="A32" s="304" t="s">
        <v>193</v>
      </c>
      <c r="B32" s="305"/>
      <c r="C32" s="305"/>
      <c r="D32" s="306"/>
      <c r="E32" s="92">
        <f>MIN(F28,E31)</f>
        <v>0</v>
      </c>
      <c r="F32" s="315" t="s">
        <v>194</v>
      </c>
      <c r="G32" s="316"/>
    </row>
    <row r="33" spans="1:7">
      <c r="A33" s="59"/>
      <c r="B33" s="59"/>
      <c r="C33" s="59"/>
      <c r="D33" s="59"/>
      <c r="E33" s="59"/>
      <c r="F33" s="61"/>
      <c r="G33" s="61"/>
    </row>
    <row r="34" spans="1:7">
      <c r="E34" s="57"/>
    </row>
    <row r="36" spans="1:7">
      <c r="E36" s="57"/>
    </row>
    <row r="40" spans="1:7">
      <c r="E40" s="58"/>
    </row>
  </sheetData>
  <sheetProtection password="E9A8" sheet="1" formatCells="0" formatRows="0"/>
  <mergeCells count="47">
    <mergeCell ref="A32:D32"/>
    <mergeCell ref="A16:G16"/>
    <mergeCell ref="A14:F14"/>
    <mergeCell ref="A15:B15"/>
    <mergeCell ref="C15:G15"/>
    <mergeCell ref="A29:G29"/>
    <mergeCell ref="A31:D31"/>
    <mergeCell ref="F22:G22"/>
    <mergeCell ref="F23:G25"/>
    <mergeCell ref="E23:E25"/>
    <mergeCell ref="A27:B27"/>
    <mergeCell ref="A28:B28"/>
    <mergeCell ref="A20:G20"/>
    <mergeCell ref="A25:B25"/>
    <mergeCell ref="A26:B26"/>
    <mergeCell ref="F32:G32"/>
    <mergeCell ref="F31:G31"/>
    <mergeCell ref="F26:G26"/>
    <mergeCell ref="F27:G27"/>
    <mergeCell ref="F28:G28"/>
    <mergeCell ref="A18:G18"/>
    <mergeCell ref="A13:G13"/>
    <mergeCell ref="A24:B24"/>
    <mergeCell ref="D22:E22"/>
    <mergeCell ref="A22:B22"/>
    <mergeCell ref="A23:B23"/>
    <mergeCell ref="A17:G17"/>
    <mergeCell ref="D21:E21"/>
    <mergeCell ref="A21:B21"/>
    <mergeCell ref="F21:G21"/>
    <mergeCell ref="A19:G19"/>
    <mergeCell ref="A2:C2"/>
    <mergeCell ref="D2:G2"/>
    <mergeCell ref="A1:G1"/>
    <mergeCell ref="A3:G3"/>
    <mergeCell ref="F10:G11"/>
    <mergeCell ref="A10:E12"/>
    <mergeCell ref="A4:G4"/>
    <mergeCell ref="A8:E8"/>
    <mergeCell ref="F8:G8"/>
    <mergeCell ref="F12:G12"/>
    <mergeCell ref="A5:D5"/>
    <mergeCell ref="F5:G5"/>
    <mergeCell ref="A6:D6"/>
    <mergeCell ref="F6:G6"/>
    <mergeCell ref="A7:E7"/>
    <mergeCell ref="F7:G7"/>
  </mergeCells>
  <conditionalFormatting sqref="A33">
    <cfRule type="expression" dxfId="165" priority="6">
      <formula>AND($E$31&gt;0,$E$32=0)</formula>
    </cfRule>
  </conditionalFormatting>
  <conditionalFormatting sqref="A17:G17">
    <cfRule type="expression" dxfId="164" priority="1">
      <formula>$A$17 = ""</formula>
    </cfRule>
  </conditionalFormatting>
  <conditionalFormatting sqref="C23:C26">
    <cfRule type="expression" dxfId="163" priority="10">
      <formula xml:space="preserve"> C23 = ""</formula>
    </cfRule>
  </conditionalFormatting>
  <conditionalFormatting sqref="C15:G15">
    <cfRule type="expression" dxfId="162" priority="12">
      <formula xml:space="preserve"> C15 = ""</formula>
    </cfRule>
  </conditionalFormatting>
  <conditionalFormatting sqref="D27">
    <cfRule type="expression" dxfId="161" priority="2">
      <formula xml:space="preserve"> D27 =""</formula>
    </cfRule>
  </conditionalFormatting>
  <conditionalFormatting sqref="G14">
    <cfRule type="expression" dxfId="160" priority="13">
      <formula>G14 = ""</formula>
    </cfRule>
  </conditionalFormatting>
  <dataValidations count="1">
    <dataValidation allowBlank="1" showInputMessage="1" showErrorMessage="1" promptTitle="Note :" prompt="Les appuis financiers maximums tiennent compte de la participation au programme d'Énergir et/ou des appuis financiers versés dans la cadre du programme précédent d'Hydro-Québec - Système de gestion de l'énergie électrique." sqref="D21:G21" xr:uid="{010F6ECA-C22C-4F83-A18D-F366B1393B88}"/>
  </dataValidations>
  <pageMargins left="0.5" right="0.5" top="0.196850393700787" bottom="0.5" header="0.3" footer="0.3"/>
  <pageSetup scale="97" fitToHeight="0" orientation="landscape" horizontalDpi="1200" verticalDpi="1200" r:id="rId1"/>
  <headerFooter>
    <oddFooter>&amp;L&amp;"Arial,Normal"&amp;6Formulaire - Demande d'appui financier anticipé - Programme Système de gestion de l'énergie  (2026-02)&amp;R&amp;"Arial,Normal"&amp;6&amp;P/&amp;N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F115C9A-BDB8-4E56-8FB8-3C64033C996E}">
          <x14:formula1>
            <xm:f>RefMenu!$G$22:$G$23</xm:f>
          </x14:formula1>
          <xm:sqref>G14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07C02-1E5D-4C45-B160-AEB10D0899B1}">
  <sheetPr codeName="Feuil51">
    <tabColor rgb="FFD9E1F2"/>
    <pageSetUpPr fitToPage="1"/>
  </sheetPr>
  <dimension ref="A1:G29"/>
  <sheetViews>
    <sheetView showGridLines="0" view="pageLayout" zoomScaleNormal="100" workbookViewId="0">
      <selection activeCell="C11" sqref="C11:D11"/>
    </sheetView>
  </sheetViews>
  <sheetFormatPr defaultColWidth="11.42578125" defaultRowHeight="15"/>
  <cols>
    <col min="1" max="1" width="16.42578125" customWidth="1"/>
    <col min="2" max="2" width="15.5703125" customWidth="1"/>
    <col min="3" max="3" width="18.140625" customWidth="1"/>
    <col min="4" max="4" width="19.5703125" customWidth="1"/>
    <col min="5" max="5" width="17.5703125" style="2" customWidth="1"/>
    <col min="6" max="6" width="17.42578125" style="2" customWidth="1"/>
    <col min="7" max="7" width="22.5703125" style="2" customWidth="1"/>
  </cols>
  <sheetData>
    <row r="1" spans="1:7">
      <c r="A1" s="407"/>
      <c r="B1" s="407"/>
      <c r="C1" s="407"/>
      <c r="D1" s="407"/>
      <c r="E1" s="407"/>
      <c r="F1" s="407"/>
      <c r="G1" s="407"/>
    </row>
    <row r="2" spans="1:7" ht="28.7" customHeight="1">
      <c r="A2" s="407" t="e" vm="1">
        <v>#VALUE!</v>
      </c>
      <c r="B2" s="407"/>
      <c r="C2" s="407"/>
      <c r="D2" s="124" t="s">
        <v>195</v>
      </c>
      <c r="E2" s="125"/>
      <c r="F2" s="125"/>
      <c r="G2" s="125"/>
    </row>
    <row r="3" spans="1:7">
      <c r="A3" s="407"/>
      <c r="B3" s="407"/>
      <c r="C3" s="407"/>
      <c r="D3" s="407"/>
      <c r="E3" s="407"/>
      <c r="F3" s="407"/>
      <c r="G3" s="407"/>
    </row>
    <row r="4" spans="1:7" ht="15.75" thickBot="1">
      <c r="A4" s="206" t="s">
        <v>126</v>
      </c>
      <c r="B4" s="206"/>
      <c r="C4" s="206"/>
      <c r="D4" s="206"/>
      <c r="E4" s="206"/>
      <c r="F4" s="206"/>
      <c r="G4" s="206"/>
    </row>
    <row r="5" spans="1:7" ht="12" customHeight="1">
      <c r="A5" s="286" t="s">
        <v>77</v>
      </c>
      <c r="B5" s="286"/>
      <c r="C5" s="286"/>
      <c r="D5" s="286"/>
      <c r="E5" s="260" t="s">
        <v>127</v>
      </c>
      <c r="F5" s="262"/>
      <c r="G5" s="62" t="s">
        <v>128</v>
      </c>
    </row>
    <row r="6" spans="1:7" ht="16.5" customHeight="1">
      <c r="A6" s="283">
        <f>Inscription!A8</f>
        <v>0</v>
      </c>
      <c r="B6" s="283"/>
      <c r="C6" s="283"/>
      <c r="D6" s="283"/>
      <c r="E6" s="319">
        <f>Inscription!J8</f>
        <v>0</v>
      </c>
      <c r="F6" s="320"/>
      <c r="G6" s="65">
        <f>'Réservé HQ'!C5</f>
        <v>0</v>
      </c>
    </row>
    <row r="7" spans="1:7" ht="12" customHeight="1">
      <c r="A7" s="288" t="s">
        <v>175</v>
      </c>
      <c r="B7" s="289"/>
      <c r="C7" s="289"/>
      <c r="D7" s="289"/>
      <c r="E7" s="290"/>
      <c r="F7" s="255" t="s">
        <v>86</v>
      </c>
      <c r="G7" s="255"/>
    </row>
    <row r="8" spans="1:7" ht="16.5" customHeight="1">
      <c r="A8" s="283">
        <f>Inscription!A13</f>
        <v>0</v>
      </c>
      <c r="B8" s="283"/>
      <c r="C8" s="283"/>
      <c r="D8" s="283"/>
      <c r="E8" s="283"/>
      <c r="F8" s="256">
        <f>'Réservé HQ'!C6</f>
        <v>0</v>
      </c>
      <c r="G8" s="256"/>
    </row>
    <row r="9" spans="1:7" ht="21.6" customHeight="1" thickBot="1">
      <c r="A9" s="466" t="s">
        <v>196</v>
      </c>
      <c r="B9" s="466"/>
      <c r="C9" s="466"/>
      <c r="D9" s="466"/>
      <c r="E9" s="466"/>
      <c r="F9" s="466"/>
      <c r="G9" s="466"/>
    </row>
    <row r="10" spans="1:7" ht="12.2" customHeight="1">
      <c r="A10" s="324" t="s">
        <v>197</v>
      </c>
      <c r="B10" s="325"/>
      <c r="C10" s="324" t="s">
        <v>198</v>
      </c>
      <c r="D10" s="325"/>
      <c r="E10" s="39"/>
      <c r="F10" s="330" t="s">
        <v>199</v>
      </c>
      <c r="G10" s="271"/>
    </row>
    <row r="11" spans="1:7" ht="19.350000000000001" customHeight="1">
      <c r="A11" s="326">
        <f>IF(Inscription!$D$27="Oui",Inscription!$J$27,$F$6)</f>
        <v>0</v>
      </c>
      <c r="B11" s="327"/>
      <c r="C11" s="328"/>
      <c r="D11" s="329"/>
      <c r="E11" s="40"/>
      <c r="F11" s="284">
        <f>IF(G6&lt;&gt;0,EDATE(G6,3),0)</f>
        <v>0</v>
      </c>
      <c r="G11" s="285"/>
    </row>
    <row r="12" spans="1:7" ht="21.6" customHeight="1" thickBot="1">
      <c r="A12" s="291" t="s">
        <v>200</v>
      </c>
      <c r="B12" s="291"/>
      <c r="C12" s="291"/>
      <c r="D12" s="291"/>
      <c r="E12" s="291"/>
      <c r="F12" s="291"/>
      <c r="G12" s="291"/>
    </row>
    <row r="13" spans="1:7" ht="21" customHeight="1">
      <c r="A13" s="308" t="s">
        <v>179</v>
      </c>
      <c r="B13" s="308"/>
      <c r="C13" s="308"/>
      <c r="D13" s="308"/>
      <c r="E13" s="308"/>
      <c r="F13" s="308"/>
      <c r="G13" s="28"/>
    </row>
    <row r="14" spans="1:7" ht="21" customHeight="1">
      <c r="A14" s="309" t="s">
        <v>180</v>
      </c>
      <c r="B14" s="309"/>
      <c r="C14" s="310"/>
      <c r="D14" s="310"/>
      <c r="E14" s="310"/>
      <c r="F14" s="310"/>
      <c r="G14" s="310"/>
    </row>
    <row r="15" spans="1:7" ht="4.3499999999999996" customHeight="1">
      <c r="A15" s="335"/>
      <c r="B15" s="335"/>
      <c r="C15" s="335"/>
      <c r="D15" s="335"/>
      <c r="E15" s="335"/>
      <c r="F15" s="335"/>
      <c r="G15" s="335"/>
    </row>
    <row r="16" spans="1:7" ht="15.6" customHeight="1" thickBot="1">
      <c r="A16" s="100" t="s">
        <v>201</v>
      </c>
      <c r="B16" s="469"/>
      <c r="C16" s="469"/>
      <c r="E16" s="469"/>
      <c r="F16" s="469"/>
      <c r="G16" s="469"/>
    </row>
    <row r="17" spans="1:7" ht="12.2" customHeight="1">
      <c r="A17" s="95"/>
      <c r="B17" s="470"/>
      <c r="C17" s="446" t="e" vm="3">
        <v>#VALUE!</v>
      </c>
      <c r="D17" s="447"/>
      <c r="E17" s="471"/>
      <c r="F17" s="446"/>
      <c r="G17" s="447"/>
    </row>
    <row r="18" spans="1:7" ht="29.1" customHeight="1">
      <c r="A18" s="96"/>
      <c r="B18" s="97" t="s">
        <v>202</v>
      </c>
      <c r="C18" s="336" t="s">
        <v>203</v>
      </c>
      <c r="D18" s="336"/>
      <c r="E18" s="101" t="s">
        <v>185</v>
      </c>
      <c r="F18" s="337" t="s">
        <v>204</v>
      </c>
      <c r="G18" s="337"/>
    </row>
    <row r="19" spans="1:7" ht="17.25" customHeight="1">
      <c r="A19" s="74" t="s">
        <v>186</v>
      </c>
      <c r="B19" s="448"/>
      <c r="C19" s="449">
        <f>MaxDiag</f>
        <v>0</v>
      </c>
      <c r="D19" s="472">
        <f>MaxImplant</f>
        <v>0</v>
      </c>
      <c r="E19" s="472">
        <f>IF(G13="non",MIN(SUM(MIN(0.95*B20,C20),MIN(0.95*B21,C21),MIN(0.95*B19,C19)),D19),0)</f>
        <v>0</v>
      </c>
      <c r="F19" s="473"/>
      <c r="G19" s="472">
        <f>D19-MIN(D19,E19)</f>
        <v>0</v>
      </c>
    </row>
    <row r="20" spans="1:7" ht="17.25" customHeight="1">
      <c r="A20" s="74" t="s">
        <v>147</v>
      </c>
      <c r="B20" s="448"/>
      <c r="C20" s="449">
        <f>MaxSGE</f>
        <v>0</v>
      </c>
      <c r="D20" s="474"/>
      <c r="E20" s="474"/>
      <c r="F20" s="449">
        <f t="shared" ref="F20" si="0">C20-MIN(C20,B20*0.95)</f>
        <v>0</v>
      </c>
      <c r="G20" s="474"/>
    </row>
    <row r="21" spans="1:7" ht="17.25" customHeight="1">
      <c r="A21" s="74" t="s">
        <v>148</v>
      </c>
      <c r="B21" s="448"/>
      <c r="C21" s="449">
        <f>MaxSIGE</f>
        <v>0</v>
      </c>
      <c r="D21" s="475"/>
      <c r="E21" s="475"/>
      <c r="F21" s="449">
        <f>C21-MIN(C21,B21*0.95)</f>
        <v>0</v>
      </c>
      <c r="G21" s="475"/>
    </row>
    <row r="22" spans="1:7" ht="17.25" customHeight="1">
      <c r="A22" s="74" t="s">
        <v>188</v>
      </c>
      <c r="B22" s="448"/>
      <c r="C22" s="449">
        <f>MaxConsult</f>
        <v>0</v>
      </c>
      <c r="D22" s="449">
        <f>C22</f>
        <v>0</v>
      </c>
      <c r="E22" s="449">
        <f>IF(G13="non",MIN(B22*0.95,C22),0)</f>
        <v>0</v>
      </c>
      <c r="F22" s="449">
        <f>C22-E22</f>
        <v>0</v>
      </c>
      <c r="G22" s="449">
        <f>F22</f>
        <v>0</v>
      </c>
    </row>
    <row r="23" spans="1:7" ht="17.25" customHeight="1">
      <c r="A23" s="75" t="s">
        <v>189</v>
      </c>
      <c r="B23" s="476"/>
      <c r="C23" s="462">
        <f>MIN(MaxMVAn,D23)</f>
        <v>0</v>
      </c>
      <c r="D23" s="477">
        <f>MaxMVTotal</f>
        <v>0</v>
      </c>
      <c r="E23" s="477">
        <f>IF(G13="non",MIN(0.95*B23,C23),0)</f>
        <v>0</v>
      </c>
      <c r="F23" s="462">
        <f>MIN(MaxMVAn,G23)</f>
        <v>0</v>
      </c>
      <c r="G23" s="477">
        <f>IF(E23=0,D23,D23-MaxMVAn)</f>
        <v>0</v>
      </c>
    </row>
    <row r="24" spans="1:7" ht="17.25" customHeight="1">
      <c r="A24" s="76" t="s">
        <v>205</v>
      </c>
      <c r="B24" s="94">
        <f>SUM(B19:B23)</f>
        <v>0</v>
      </c>
      <c r="C24" s="94"/>
      <c r="D24" s="94">
        <f>SUM(D19:D23)</f>
        <v>0</v>
      </c>
      <c r="E24" s="94">
        <f>SUM(E19:E23)</f>
        <v>0</v>
      </c>
      <c r="F24" s="94"/>
      <c r="G24" s="94">
        <f>SUM(G19:G23)</f>
        <v>0</v>
      </c>
    </row>
    <row r="25" spans="1:7" ht="21.6" customHeight="1" thickBot="1">
      <c r="A25" s="478" t="s">
        <v>206</v>
      </c>
      <c r="B25" s="479"/>
      <c r="C25" s="479"/>
      <c r="D25" s="479"/>
      <c r="E25" s="479"/>
      <c r="F25" s="479"/>
      <c r="G25" s="479"/>
    </row>
    <row r="26" spans="1:7" s="3" customFormat="1" ht="18" customHeight="1">
      <c r="A26" s="321" t="s">
        <v>207</v>
      </c>
      <c r="B26" s="322"/>
      <c r="C26" s="322"/>
      <c r="D26" s="323"/>
      <c r="E26" s="480">
        <f>Anticipé!E32</f>
        <v>0</v>
      </c>
      <c r="F26" s="317" t="s">
        <v>208</v>
      </c>
      <c r="G26" s="318"/>
    </row>
    <row r="27" spans="1:7" ht="21" customHeight="1">
      <c r="A27" s="332" t="s">
        <v>209</v>
      </c>
      <c r="B27" s="333"/>
      <c r="C27" s="333"/>
      <c r="D27" s="334"/>
      <c r="E27" s="480">
        <f>IF(E24&gt;E26,E24-E26,0)</f>
        <v>0</v>
      </c>
      <c r="F27" s="317" t="s">
        <v>210</v>
      </c>
      <c r="G27" s="318"/>
    </row>
    <row r="28" spans="1:7" ht="18.600000000000001" customHeight="1">
      <c r="A28" s="331" t="s">
        <v>211</v>
      </c>
      <c r="B28" s="331"/>
      <c r="C28" s="331"/>
      <c r="D28" s="331"/>
      <c r="E28" s="331"/>
      <c r="F28" s="331"/>
      <c r="G28" s="331"/>
    </row>
    <row r="29" spans="1:7" s="3" customFormat="1" ht="18" customHeight="1">
      <c r="A29" s="321" t="s">
        <v>212</v>
      </c>
      <c r="B29" s="322"/>
      <c r="C29" s="322"/>
      <c r="D29" s="323"/>
      <c r="E29" s="480">
        <f>IF(E27&gt;0,0,E26-E24)</f>
        <v>0</v>
      </c>
      <c r="F29" s="317" t="s">
        <v>213</v>
      </c>
      <c r="G29" s="318"/>
    </row>
  </sheetData>
  <sheetProtection password="E9A8" sheet="1" formatRows="0"/>
  <mergeCells count="40">
    <mergeCell ref="A2:C2"/>
    <mergeCell ref="D2:G2"/>
    <mergeCell ref="A1:G1"/>
    <mergeCell ref="A3:G3"/>
    <mergeCell ref="A13:F13"/>
    <mergeCell ref="A5:D5"/>
    <mergeCell ref="A6:D6"/>
    <mergeCell ref="A8:E8"/>
    <mergeCell ref="F7:G7"/>
    <mergeCell ref="F8:G8"/>
    <mergeCell ref="A7:E7"/>
    <mergeCell ref="A4:G4"/>
    <mergeCell ref="A27:D27"/>
    <mergeCell ref="A26:D26"/>
    <mergeCell ref="A15:G15"/>
    <mergeCell ref="G19:G21"/>
    <mergeCell ref="D19:D21"/>
    <mergeCell ref="E19:E21"/>
    <mergeCell ref="C18:D18"/>
    <mergeCell ref="F18:G18"/>
    <mergeCell ref="C17:D17"/>
    <mergeCell ref="F17:G17"/>
    <mergeCell ref="F26:G26"/>
    <mergeCell ref="F27:G27"/>
    <mergeCell ref="F29:G29"/>
    <mergeCell ref="E5:F5"/>
    <mergeCell ref="E6:F6"/>
    <mergeCell ref="A12:G12"/>
    <mergeCell ref="A29:D29"/>
    <mergeCell ref="A9:G9"/>
    <mergeCell ref="A10:B10"/>
    <mergeCell ref="A11:B11"/>
    <mergeCell ref="C10:D10"/>
    <mergeCell ref="C11:D11"/>
    <mergeCell ref="F10:G10"/>
    <mergeCell ref="F11:G11"/>
    <mergeCell ref="C14:G14"/>
    <mergeCell ref="A14:B14"/>
    <mergeCell ref="A25:G25"/>
    <mergeCell ref="A28:G28"/>
  </mergeCells>
  <conditionalFormatting sqref="A28">
    <cfRule type="expression" dxfId="159" priority="10">
      <formula>AND($E$24&gt;0,$E$27=0)</formula>
    </cfRule>
  </conditionalFormatting>
  <conditionalFormatting sqref="B19:B22 B24 E26:E27">
    <cfRule type="expression" dxfId="158" priority="20">
      <formula xml:space="preserve"> B19 =""</formula>
    </cfRule>
  </conditionalFormatting>
  <conditionalFormatting sqref="C11">
    <cfRule type="expression" dxfId="157" priority="13">
      <formula xml:space="preserve"> C11 = ""</formula>
    </cfRule>
  </conditionalFormatting>
  <conditionalFormatting sqref="C19:C23">
    <cfRule type="expression" dxfId="156" priority="5">
      <formula xml:space="preserve"> C19 =""</formula>
    </cfRule>
  </conditionalFormatting>
  <conditionalFormatting sqref="C14:G14">
    <cfRule type="expression" dxfId="155" priority="28">
      <formula xml:space="preserve"> C14 = ""</formula>
    </cfRule>
  </conditionalFormatting>
  <conditionalFormatting sqref="D22:D24">
    <cfRule type="expression" dxfId="154" priority="4">
      <formula xml:space="preserve"> D22 =""</formula>
    </cfRule>
  </conditionalFormatting>
  <conditionalFormatting sqref="D19:E19 G19 F20:F21 E22:G22 E23:E24 G23:G24">
    <cfRule type="expression" dxfId="153" priority="3">
      <formula xml:space="preserve"> D19 =""</formula>
    </cfRule>
  </conditionalFormatting>
  <conditionalFormatting sqref="E10">
    <cfRule type="expression" dxfId="152" priority="180">
      <formula>$A$11&lt;$F$6</formula>
    </cfRule>
  </conditionalFormatting>
  <conditionalFormatting sqref="E29">
    <cfRule type="expression" dxfId="151" priority="2">
      <formula xml:space="preserve"> E29 =""</formula>
    </cfRule>
  </conditionalFormatting>
  <conditionalFormatting sqref="F23">
    <cfRule type="expression" dxfId="150" priority="1">
      <formula xml:space="preserve"> F23 =""</formula>
    </cfRule>
  </conditionalFormatting>
  <conditionalFormatting sqref="G13">
    <cfRule type="expression" dxfId="149" priority="30">
      <formula>G13 = ""</formula>
    </cfRule>
  </conditionalFormatting>
  <dataValidations count="2">
    <dataValidation type="date" allowBlank="1" showInputMessage="1" showErrorMessage="1" sqref="C11:D11" xr:uid="{BE1E4BC4-31BC-45EB-BE05-F85D448C73CA}">
      <formula1>45658</formula1>
      <formula2>54789</formula2>
    </dataValidation>
    <dataValidation allowBlank="1" showInputMessage="1" showErrorMessage="1" promptTitle="Note :" prompt="Les appuis financiers maximums tiennent compte de la participation au programme d'Énergir et/ou des appuis financiers versés dans la cadre du programme précédent d'Hydro-Québec - Système de gestion de l'énergie électrique." sqref="C17:D17 E17" xr:uid="{2398816B-93C1-4A74-A479-1575D3C98C50}"/>
  </dataValidations>
  <pageMargins left="0.5" right="0.5" top="0.196850393700787" bottom="0.5" header="0.3" footer="0.3"/>
  <pageSetup fitToHeight="0" orientation="landscape" horizontalDpi="1200" verticalDpi="1200" r:id="rId1"/>
  <headerFooter>
    <oddHeader xml:space="preserve">&amp;R&amp;"Arial,Gras"&amp;12
</oddHeader>
    <oddFooter>&amp;L&amp;"Arial,Normal"&amp;6Formulaire - Demande d'appui financier au 3&amp;Xe&amp;X mois - Programme Système de gestion de l'énergie  (2026-02)&amp;R&amp;"Arial,Normal"&amp;6&amp;P/&amp;N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79" id="{759B5713-6CBE-4E20-BEA0-B05D04EBE796}">
            <xm:f>AND(Inscription!$C$27="oui",$A$11&lt;Inscription!$J$27)</xm:f>
            <x14:dxf>
              <font>
                <color rgb="FFFF0000"/>
              </font>
            </x14:dxf>
          </x14:cfRule>
          <xm:sqref>E11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873E3E6-0A5B-4017-88E8-62F55142BE4E}">
          <x14:formula1>
            <xm:f>RefMenu!$G$22:$G$23</xm:f>
          </x14:formula1>
          <xm:sqref>G13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2DAB2-C49F-4B5E-8A6D-37399A0712DD}">
  <sheetPr codeName="Feuil52">
    <tabColor rgb="FFD9E1F2"/>
    <pageSetUpPr fitToPage="1"/>
  </sheetPr>
  <dimension ref="A1:G29"/>
  <sheetViews>
    <sheetView showGridLines="0" view="pageLayout" zoomScaleNormal="100" workbookViewId="0">
      <selection activeCell="C11" sqref="C11:D11"/>
    </sheetView>
  </sheetViews>
  <sheetFormatPr defaultColWidth="11.42578125" defaultRowHeight="15"/>
  <cols>
    <col min="1" max="1" width="16.42578125" customWidth="1"/>
    <col min="2" max="2" width="15.5703125" customWidth="1"/>
    <col min="3" max="3" width="18.140625" customWidth="1"/>
    <col min="4" max="4" width="19.5703125" customWidth="1"/>
    <col min="5" max="5" width="17.5703125" style="2" customWidth="1"/>
    <col min="6" max="6" width="17.42578125" style="2" customWidth="1"/>
    <col min="7" max="7" width="22.5703125" style="2" customWidth="1"/>
  </cols>
  <sheetData>
    <row r="1" spans="1:7">
      <c r="A1" s="407"/>
      <c r="B1" s="407"/>
      <c r="C1" s="407"/>
      <c r="D1" s="407"/>
      <c r="E1" s="407"/>
      <c r="F1" s="407"/>
      <c r="G1" s="407"/>
    </row>
    <row r="2" spans="1:7" ht="28.7" customHeight="1">
      <c r="A2" s="407" t="e" vm="1">
        <v>#VALUE!</v>
      </c>
      <c r="B2" s="407"/>
      <c r="C2" s="407"/>
      <c r="D2" s="124" t="s">
        <v>214</v>
      </c>
      <c r="E2" s="125"/>
      <c r="F2" s="125"/>
      <c r="G2" s="125"/>
    </row>
    <row r="3" spans="1:7">
      <c r="A3" s="407"/>
      <c r="B3" s="407"/>
      <c r="C3" s="407"/>
      <c r="D3" s="407"/>
      <c r="E3" s="407"/>
      <c r="F3" s="407"/>
      <c r="G3" s="407"/>
    </row>
    <row r="4" spans="1:7" ht="15.75" thickBot="1">
      <c r="A4" s="206" t="s">
        <v>126</v>
      </c>
      <c r="B4" s="206"/>
      <c r="C4" s="206"/>
      <c r="D4" s="206"/>
      <c r="E4" s="206"/>
      <c r="F4" s="206"/>
      <c r="G4" s="206"/>
    </row>
    <row r="5" spans="1:7" ht="12" customHeight="1">
      <c r="A5" s="286" t="s">
        <v>77</v>
      </c>
      <c r="B5" s="286"/>
      <c r="C5" s="286"/>
      <c r="D5" s="286"/>
      <c r="E5" s="260" t="s">
        <v>127</v>
      </c>
      <c r="F5" s="262"/>
      <c r="G5" s="62" t="s">
        <v>128</v>
      </c>
    </row>
    <row r="6" spans="1:7" ht="16.5" customHeight="1">
      <c r="A6" s="283">
        <f>Inscription!A8</f>
        <v>0</v>
      </c>
      <c r="B6" s="283"/>
      <c r="C6" s="283"/>
      <c r="D6" s="283"/>
      <c r="E6" s="319">
        <f>Inscription!J8</f>
        <v>0</v>
      </c>
      <c r="F6" s="320"/>
      <c r="G6" s="65">
        <f>'Réservé HQ'!C5</f>
        <v>0</v>
      </c>
    </row>
    <row r="7" spans="1:7" ht="12" customHeight="1">
      <c r="A7" s="288" t="s">
        <v>175</v>
      </c>
      <c r="B7" s="289"/>
      <c r="C7" s="289"/>
      <c r="D7" s="289"/>
      <c r="E7" s="290"/>
      <c r="F7" s="255" t="s">
        <v>86</v>
      </c>
      <c r="G7" s="255"/>
    </row>
    <row r="8" spans="1:7" ht="16.5" customHeight="1">
      <c r="A8" s="283">
        <f>Inscription!A13</f>
        <v>0</v>
      </c>
      <c r="B8" s="283"/>
      <c r="C8" s="283"/>
      <c r="D8" s="283"/>
      <c r="E8" s="283"/>
      <c r="F8" s="256">
        <f>'Réservé HQ'!C6</f>
        <v>0</v>
      </c>
      <c r="G8" s="256"/>
    </row>
    <row r="9" spans="1:7" ht="21.6" customHeight="1" thickBot="1">
      <c r="A9" s="466" t="s">
        <v>196</v>
      </c>
      <c r="B9" s="466"/>
      <c r="C9" s="466"/>
      <c r="D9" s="466"/>
      <c r="E9" s="466"/>
      <c r="F9" s="466"/>
      <c r="G9" s="466"/>
    </row>
    <row r="10" spans="1:7" ht="12.2" customHeight="1">
      <c r="A10" s="324" t="s">
        <v>197</v>
      </c>
      <c r="B10" s="325"/>
      <c r="C10" s="324" t="s">
        <v>198</v>
      </c>
      <c r="D10" s="325"/>
      <c r="E10" s="39"/>
      <c r="F10" s="330" t="s">
        <v>199</v>
      </c>
      <c r="G10" s="271"/>
    </row>
    <row r="11" spans="1:7" ht="19.350000000000001" customHeight="1">
      <c r="A11" s="326">
        <f>'Mois 3'!C11</f>
        <v>0</v>
      </c>
      <c r="B11" s="327"/>
      <c r="C11" s="328"/>
      <c r="D11" s="329"/>
      <c r="E11" s="40"/>
      <c r="F11" s="284">
        <f>IF(G6&lt;&gt;0,EDATE(G6,9),0)</f>
        <v>0</v>
      </c>
      <c r="G11" s="285"/>
    </row>
    <row r="12" spans="1:7" ht="21.6" customHeight="1" thickBot="1">
      <c r="A12" s="291" t="s">
        <v>200</v>
      </c>
      <c r="B12" s="291"/>
      <c r="C12" s="291"/>
      <c r="D12" s="291"/>
      <c r="E12" s="291"/>
      <c r="F12" s="291"/>
      <c r="G12" s="291"/>
    </row>
    <row r="13" spans="1:7" ht="21" customHeight="1">
      <c r="A13" s="308" t="s">
        <v>179</v>
      </c>
      <c r="B13" s="308"/>
      <c r="C13" s="308"/>
      <c r="D13" s="308"/>
      <c r="E13" s="308"/>
      <c r="F13" s="308"/>
      <c r="G13" s="28"/>
    </row>
    <row r="14" spans="1:7" ht="21" customHeight="1">
      <c r="A14" s="309" t="s">
        <v>180</v>
      </c>
      <c r="B14" s="309"/>
      <c r="C14" s="310"/>
      <c r="D14" s="310"/>
      <c r="E14" s="310"/>
      <c r="F14" s="310"/>
      <c r="G14" s="310"/>
    </row>
    <row r="15" spans="1:7" ht="4.3499999999999996" customHeight="1">
      <c r="A15" s="335"/>
      <c r="B15" s="335"/>
      <c r="C15" s="335"/>
      <c r="D15" s="335"/>
      <c r="E15" s="335"/>
      <c r="F15" s="335"/>
      <c r="G15" s="335"/>
    </row>
    <row r="16" spans="1:7" ht="16.350000000000001" customHeight="1" thickBot="1">
      <c r="A16" s="413" t="s">
        <v>201</v>
      </c>
      <c r="B16" s="481"/>
      <c r="C16" s="481"/>
      <c r="D16" s="481"/>
      <c r="E16" s="481"/>
      <c r="F16" s="481"/>
      <c r="G16" s="481"/>
    </row>
    <row r="17" spans="1:7" ht="12" customHeight="1">
      <c r="A17" s="95"/>
      <c r="B17" s="470"/>
      <c r="C17" s="446" t="e" vm="3">
        <v>#VALUE!</v>
      </c>
      <c r="D17" s="447"/>
      <c r="E17" s="471"/>
      <c r="F17" s="446"/>
      <c r="G17" s="447"/>
    </row>
    <row r="18" spans="1:7" ht="29.1" customHeight="1">
      <c r="A18" s="96"/>
      <c r="B18" s="97" t="s">
        <v>202</v>
      </c>
      <c r="C18" s="336" t="s">
        <v>203</v>
      </c>
      <c r="D18" s="336"/>
      <c r="E18" s="101" t="s">
        <v>185</v>
      </c>
      <c r="F18" s="337" t="s">
        <v>204</v>
      </c>
      <c r="G18" s="337"/>
    </row>
    <row r="19" spans="1:7" ht="17.25" customHeight="1">
      <c r="A19" s="74" t="s">
        <v>186</v>
      </c>
      <c r="B19" s="473"/>
      <c r="C19" s="449">
        <f>'Mois 3'!F19</f>
        <v>0</v>
      </c>
      <c r="D19" s="472">
        <f>'Mois 3'!G19</f>
        <v>0</v>
      </c>
      <c r="E19" s="472">
        <f>IF(G13="non",MIN(SUM(MIN(0.95*B20,C20),MIN(0.95*B21,C21),MIN(0.95*B19,C19)),D19),0)</f>
        <v>0</v>
      </c>
      <c r="F19" s="473">
        <v>0</v>
      </c>
      <c r="G19" s="472">
        <f>D19-MIN(D19,E19)</f>
        <v>0</v>
      </c>
    </row>
    <row r="20" spans="1:7" ht="17.25" customHeight="1">
      <c r="A20" s="74" t="s">
        <v>147</v>
      </c>
      <c r="B20" s="448"/>
      <c r="C20" s="449">
        <f>'Mois 3'!F20</f>
        <v>0</v>
      </c>
      <c r="D20" s="474"/>
      <c r="E20" s="474"/>
      <c r="F20" s="449">
        <f t="shared" ref="F20" si="0">C20-MIN(C20,B20*0.95)</f>
        <v>0</v>
      </c>
      <c r="G20" s="474"/>
    </row>
    <row r="21" spans="1:7" ht="17.25" customHeight="1">
      <c r="A21" s="74" t="s">
        <v>148</v>
      </c>
      <c r="B21" s="448"/>
      <c r="C21" s="449">
        <f>'Mois 3'!F21</f>
        <v>0</v>
      </c>
      <c r="D21" s="475"/>
      <c r="E21" s="475"/>
      <c r="F21" s="449">
        <f>C21-MIN(C21,B21*0.95)</f>
        <v>0</v>
      </c>
      <c r="G21" s="475"/>
    </row>
    <row r="22" spans="1:7" ht="17.25" customHeight="1">
      <c r="A22" s="74" t="s">
        <v>188</v>
      </c>
      <c r="B22" s="448"/>
      <c r="C22" s="449">
        <f>'Mois 3'!F22</f>
        <v>0</v>
      </c>
      <c r="D22" s="449">
        <f>'Mois 3'!G22</f>
        <v>0</v>
      </c>
      <c r="E22" s="449">
        <f>IF(G13="non",MIN(B22*0.95,C22),0)</f>
        <v>0</v>
      </c>
      <c r="F22" s="449">
        <f>C22-E22</f>
        <v>0</v>
      </c>
      <c r="G22" s="449">
        <f>F22</f>
        <v>0</v>
      </c>
    </row>
    <row r="23" spans="1:7" ht="17.25" customHeight="1">
      <c r="A23" s="75" t="s">
        <v>189</v>
      </c>
      <c r="B23" s="476"/>
      <c r="C23" s="482">
        <f>MIN(MaxMVAn,D23)</f>
        <v>0</v>
      </c>
      <c r="D23" s="477">
        <f>'Mois 3'!G23</f>
        <v>0</v>
      </c>
      <c r="E23" s="477">
        <f>IF(G13="non",MIN(0.95*B23,C23),0)</f>
        <v>0</v>
      </c>
      <c r="F23" s="482">
        <f>MIN(MaxMVAn,G23)</f>
        <v>0</v>
      </c>
      <c r="G23" s="477">
        <f>IF(E23=0,D23,D23-MaxMVAn)</f>
        <v>0</v>
      </c>
    </row>
    <row r="24" spans="1:7" ht="17.25" customHeight="1">
      <c r="A24" s="76" t="s">
        <v>205</v>
      </c>
      <c r="B24" s="94">
        <f>SUM(B19:B23)</f>
        <v>0</v>
      </c>
      <c r="C24" s="77"/>
      <c r="D24" s="94">
        <f>SUM(D19:D23)</f>
        <v>0</v>
      </c>
      <c r="E24" s="94">
        <f>SUM(E19:E23)</f>
        <v>0</v>
      </c>
      <c r="F24" s="77"/>
      <c r="G24" s="94">
        <f>SUM(G19:G23)</f>
        <v>0</v>
      </c>
    </row>
    <row r="25" spans="1:7" ht="21.6" customHeight="1" thickBot="1">
      <c r="A25" s="483" t="s">
        <v>206</v>
      </c>
      <c r="B25" s="484"/>
      <c r="C25" s="484"/>
      <c r="D25" s="484"/>
      <c r="E25" s="484"/>
      <c r="F25" s="484"/>
      <c r="G25" s="484"/>
    </row>
    <row r="26" spans="1:7" s="3" customFormat="1" ht="18" customHeight="1">
      <c r="A26" s="321" t="s">
        <v>207</v>
      </c>
      <c r="B26" s="322"/>
      <c r="C26" s="322"/>
      <c r="D26" s="323"/>
      <c r="E26" s="480">
        <f>'Mois 3'!E29</f>
        <v>0</v>
      </c>
      <c r="F26" s="317" t="s">
        <v>208</v>
      </c>
      <c r="G26" s="318"/>
    </row>
    <row r="27" spans="1:7" ht="21" customHeight="1">
      <c r="A27" s="332" t="s">
        <v>209</v>
      </c>
      <c r="B27" s="333"/>
      <c r="C27" s="333"/>
      <c r="D27" s="334"/>
      <c r="E27" s="480">
        <f>IF(E24&gt;E26,E24-E26,0)</f>
        <v>0</v>
      </c>
      <c r="F27" s="317" t="s">
        <v>210</v>
      </c>
      <c r="G27" s="318"/>
    </row>
    <row r="28" spans="1:7" ht="18.600000000000001" customHeight="1">
      <c r="A28" s="331" t="s">
        <v>211</v>
      </c>
      <c r="B28" s="331"/>
      <c r="C28" s="331"/>
      <c r="D28" s="331"/>
      <c r="E28" s="331"/>
      <c r="F28" s="331"/>
      <c r="G28" s="331"/>
    </row>
    <row r="29" spans="1:7" s="3" customFormat="1" ht="18" customHeight="1">
      <c r="A29" s="321" t="s">
        <v>212</v>
      </c>
      <c r="B29" s="322"/>
      <c r="C29" s="322"/>
      <c r="D29" s="323"/>
      <c r="E29" s="480">
        <f>IF(E27&gt;0,0,E26-E24)</f>
        <v>0</v>
      </c>
      <c r="F29" s="317" t="s">
        <v>213</v>
      </c>
      <c r="G29" s="318"/>
    </row>
  </sheetData>
  <sheetProtection password="E9A8" sheet="1" formatRows="0"/>
  <mergeCells count="41">
    <mergeCell ref="A1:G1"/>
    <mergeCell ref="A2:C2"/>
    <mergeCell ref="D2:G2"/>
    <mergeCell ref="A3:G3"/>
    <mergeCell ref="A9:G9"/>
    <mergeCell ref="A7:E7"/>
    <mergeCell ref="F7:G7"/>
    <mergeCell ref="A4:G4"/>
    <mergeCell ref="A5:D5"/>
    <mergeCell ref="E5:F5"/>
    <mergeCell ref="A6:D6"/>
    <mergeCell ref="E6:F6"/>
    <mergeCell ref="A8:E8"/>
    <mergeCell ref="F8:G8"/>
    <mergeCell ref="F10:G10"/>
    <mergeCell ref="A11:B11"/>
    <mergeCell ref="C11:D11"/>
    <mergeCell ref="F11:G11"/>
    <mergeCell ref="A28:G28"/>
    <mergeCell ref="F17:G17"/>
    <mergeCell ref="A14:B14"/>
    <mergeCell ref="C14:G14"/>
    <mergeCell ref="A12:G12"/>
    <mergeCell ref="A13:F13"/>
    <mergeCell ref="A10:B10"/>
    <mergeCell ref="C10:D10"/>
    <mergeCell ref="A29:D29"/>
    <mergeCell ref="F29:G29"/>
    <mergeCell ref="A15:G15"/>
    <mergeCell ref="A25:G25"/>
    <mergeCell ref="A26:D26"/>
    <mergeCell ref="F26:G26"/>
    <mergeCell ref="A27:D27"/>
    <mergeCell ref="F27:G27"/>
    <mergeCell ref="A16:G16"/>
    <mergeCell ref="C18:D18"/>
    <mergeCell ref="F18:G18"/>
    <mergeCell ref="D19:D21"/>
    <mergeCell ref="E19:E21"/>
    <mergeCell ref="G19:G21"/>
    <mergeCell ref="C17:D17"/>
  </mergeCells>
  <conditionalFormatting sqref="A28">
    <cfRule type="expression" dxfId="147" priority="2">
      <formula>AND($E$24&gt;0,$E$27=0)</formula>
    </cfRule>
  </conditionalFormatting>
  <conditionalFormatting sqref="B20:B22 E26:E27">
    <cfRule type="expression" dxfId="146" priority="13">
      <formula xml:space="preserve"> B20 =""</formula>
    </cfRule>
  </conditionalFormatting>
  <conditionalFormatting sqref="B24">
    <cfRule type="expression" dxfId="145" priority="6">
      <formula xml:space="preserve"> B24 =""</formula>
    </cfRule>
  </conditionalFormatting>
  <conditionalFormatting sqref="C11">
    <cfRule type="expression" dxfId="144" priority="1">
      <formula xml:space="preserve"> C11 = ""</formula>
    </cfRule>
  </conditionalFormatting>
  <conditionalFormatting sqref="C19:C22">
    <cfRule type="expression" dxfId="143" priority="12">
      <formula xml:space="preserve"> C19 =""</formula>
    </cfRule>
  </conditionalFormatting>
  <conditionalFormatting sqref="C14:G14">
    <cfRule type="expression" dxfId="142" priority="23">
      <formula xml:space="preserve"> C14 = ""</formula>
    </cfRule>
  </conditionalFormatting>
  <conditionalFormatting sqref="D22:D24">
    <cfRule type="expression" dxfId="141" priority="7">
      <formula xml:space="preserve"> D22 =""</formula>
    </cfRule>
  </conditionalFormatting>
  <conditionalFormatting sqref="D19:E19 G19 F20:F21 E22:G22">
    <cfRule type="expression" dxfId="140" priority="10">
      <formula xml:space="preserve"> D19 =""</formula>
    </cfRule>
  </conditionalFormatting>
  <conditionalFormatting sqref="E10">
    <cfRule type="expression" dxfId="139" priority="26">
      <formula>$A$11&lt;$F$6</formula>
    </cfRule>
  </conditionalFormatting>
  <conditionalFormatting sqref="E23:E24">
    <cfRule type="expression" dxfId="138" priority="8">
      <formula xml:space="preserve"> E23 =""</formula>
    </cfRule>
  </conditionalFormatting>
  <conditionalFormatting sqref="E29">
    <cfRule type="expression" dxfId="137" priority="3">
      <formula xml:space="preserve"> E29 =""</formula>
    </cfRule>
  </conditionalFormatting>
  <conditionalFormatting sqref="F23">
    <cfRule type="cellIs" dxfId="136" priority="14" operator="equal">
      <formula>0</formula>
    </cfRule>
  </conditionalFormatting>
  <conditionalFormatting sqref="G13">
    <cfRule type="expression" dxfId="135" priority="24">
      <formula>G13 = ""</formula>
    </cfRule>
  </conditionalFormatting>
  <conditionalFormatting sqref="G23:G24">
    <cfRule type="expression" dxfId="134" priority="5">
      <formula xml:space="preserve"> G23 =""</formula>
    </cfRule>
  </conditionalFormatting>
  <dataValidations count="2">
    <dataValidation type="date" allowBlank="1" showInputMessage="1" showErrorMessage="1" sqref="C11:D11" xr:uid="{2080E31C-9E15-4828-BD26-3D352C0595F3}">
      <formula1>45658</formula1>
      <formula2>54789</formula2>
    </dataValidation>
    <dataValidation allowBlank="1" showInputMessage="1" showErrorMessage="1" promptTitle="Note :" prompt="Les appuis financiers maximums tiennent compte de la participation au programme d'Énergir et/ou des appuis financiers versés dans la cadre du programme précédent d'Hydro-Québec - Système de gestion de l'énergie électrique." sqref="C17:E17" xr:uid="{73D4F300-A7B7-4593-A2D9-F78874D3FD62}"/>
  </dataValidations>
  <pageMargins left="0.5" right="0.5" top="0.196850393700787" bottom="0.5" header="0.3" footer="0.3"/>
  <pageSetup fitToHeight="0" orientation="landscape" horizontalDpi="1200" verticalDpi="1200" r:id="rId1"/>
  <headerFooter>
    <oddHeader xml:space="preserve">&amp;R&amp;"Arial,Gras"&amp;12
</oddHeader>
    <oddFooter>&amp;L&amp;"Arial,Normal"&amp;6Formulaire - Demande d'appui financier au 9&amp;Xe&amp;X mois - Programme Système de gestion de l'énergie  (2026-02)&amp;R&amp;"Arial,Normal"&amp;6&amp;P/&amp;N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5" id="{0E2982B9-734D-4A4B-AD4B-D0E6FCF5F1D4}">
            <xm:f>AND(Inscription!$C$27="oui",$A$11&lt;Inscription!$J$27)</xm:f>
            <x14:dxf>
              <font>
                <color rgb="FFFF0000"/>
              </font>
            </x14:dxf>
          </x14:cfRule>
          <xm:sqref>E11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3AC1C23-FDE2-44DC-B415-7095AC653783}">
          <x14:formula1>
            <xm:f>RefMenu!$G$22:$G$23</xm:f>
          </x14:formula1>
          <xm:sqref>G13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F806D-639C-402B-8E9E-48F3EFA8A0CB}">
  <sheetPr codeName="Feuil53">
    <tabColor rgb="FFD9E1F2"/>
    <pageSetUpPr fitToPage="1"/>
  </sheetPr>
  <dimension ref="A1:G29"/>
  <sheetViews>
    <sheetView showGridLines="0" view="pageLayout" zoomScaleNormal="100" workbookViewId="0">
      <selection activeCell="C11" sqref="C11:D11"/>
    </sheetView>
  </sheetViews>
  <sheetFormatPr defaultColWidth="11.42578125" defaultRowHeight="15"/>
  <cols>
    <col min="1" max="1" width="16.42578125" customWidth="1"/>
    <col min="2" max="2" width="15.5703125" customWidth="1"/>
    <col min="3" max="3" width="18.140625" customWidth="1"/>
    <col min="4" max="4" width="19.5703125" customWidth="1"/>
    <col min="5" max="5" width="17.5703125" style="2" customWidth="1"/>
    <col min="6" max="6" width="17.42578125" style="2" customWidth="1"/>
    <col min="7" max="7" width="22.5703125" style="2" customWidth="1"/>
  </cols>
  <sheetData>
    <row r="1" spans="1:7">
      <c r="A1" s="407"/>
      <c r="B1" s="407"/>
      <c r="C1" s="407"/>
      <c r="D1" s="407"/>
      <c r="E1" s="407"/>
      <c r="F1" s="407"/>
      <c r="G1" s="407"/>
    </row>
    <row r="2" spans="1:7" ht="28.7" customHeight="1">
      <c r="A2" s="407" t="e" vm="1">
        <v>#VALUE!</v>
      </c>
      <c r="B2" s="407"/>
      <c r="C2" s="407"/>
      <c r="D2" s="124" t="s">
        <v>215</v>
      </c>
      <c r="E2" s="125"/>
      <c r="F2" s="125"/>
      <c r="G2" s="125"/>
    </row>
    <row r="3" spans="1:7">
      <c r="A3" s="407"/>
      <c r="B3" s="407"/>
      <c r="C3" s="407"/>
      <c r="D3" s="407"/>
      <c r="E3" s="407"/>
      <c r="F3" s="407"/>
      <c r="G3" s="407"/>
    </row>
    <row r="4" spans="1:7" ht="15.75" thickBot="1">
      <c r="A4" s="206" t="s">
        <v>126</v>
      </c>
      <c r="B4" s="206"/>
      <c r="C4" s="206"/>
      <c r="D4" s="206"/>
      <c r="E4" s="206"/>
      <c r="F4" s="206"/>
      <c r="G4" s="206"/>
    </row>
    <row r="5" spans="1:7" ht="12" customHeight="1">
      <c r="A5" s="286" t="s">
        <v>77</v>
      </c>
      <c r="B5" s="286"/>
      <c r="C5" s="286"/>
      <c r="D5" s="286"/>
      <c r="E5" s="260" t="s">
        <v>127</v>
      </c>
      <c r="F5" s="262"/>
      <c r="G5" s="62" t="s">
        <v>128</v>
      </c>
    </row>
    <row r="6" spans="1:7" ht="16.5" customHeight="1">
      <c r="A6" s="283">
        <f>Inscription!A8</f>
        <v>0</v>
      </c>
      <c r="B6" s="283"/>
      <c r="C6" s="283"/>
      <c r="D6" s="283"/>
      <c r="E6" s="319">
        <f>Inscription!J8</f>
        <v>0</v>
      </c>
      <c r="F6" s="320"/>
      <c r="G6" s="65">
        <f>'Réservé HQ'!C5</f>
        <v>0</v>
      </c>
    </row>
    <row r="7" spans="1:7" ht="12" customHeight="1">
      <c r="A7" s="288" t="s">
        <v>175</v>
      </c>
      <c r="B7" s="289"/>
      <c r="C7" s="289"/>
      <c r="D7" s="289"/>
      <c r="E7" s="290"/>
      <c r="F7" s="255" t="s">
        <v>86</v>
      </c>
      <c r="G7" s="255"/>
    </row>
    <row r="8" spans="1:7" ht="16.5" customHeight="1">
      <c r="A8" s="283">
        <f>Inscription!A13</f>
        <v>0</v>
      </c>
      <c r="B8" s="283"/>
      <c r="C8" s="283"/>
      <c r="D8" s="283"/>
      <c r="E8" s="283"/>
      <c r="F8" s="256">
        <f>'Réservé HQ'!C6</f>
        <v>0</v>
      </c>
      <c r="G8" s="256"/>
    </row>
    <row r="9" spans="1:7" ht="21.6" customHeight="1" thickBot="1">
      <c r="A9" s="466" t="s">
        <v>196</v>
      </c>
      <c r="B9" s="466"/>
      <c r="C9" s="466"/>
      <c r="D9" s="466"/>
      <c r="E9" s="466"/>
      <c r="F9" s="466"/>
      <c r="G9" s="466"/>
    </row>
    <row r="10" spans="1:7" ht="12.2" customHeight="1">
      <c r="A10" s="324" t="s">
        <v>197</v>
      </c>
      <c r="B10" s="325"/>
      <c r="C10" s="324" t="s">
        <v>198</v>
      </c>
      <c r="D10" s="325"/>
      <c r="E10" s="39"/>
      <c r="F10" s="330" t="s">
        <v>199</v>
      </c>
      <c r="G10" s="271"/>
    </row>
    <row r="11" spans="1:7" ht="19.350000000000001" customHeight="1">
      <c r="A11" s="326">
        <f>'Mois 9'!C11</f>
        <v>0</v>
      </c>
      <c r="B11" s="327"/>
      <c r="C11" s="328"/>
      <c r="D11" s="329"/>
      <c r="E11" s="40"/>
      <c r="F11" s="284">
        <f>IF(G6&lt;&gt;0,EDATE(G6,15),0)</f>
        <v>0</v>
      </c>
      <c r="G11" s="285"/>
    </row>
    <row r="12" spans="1:7" ht="21.6" customHeight="1" thickBot="1">
      <c r="A12" s="291" t="s">
        <v>200</v>
      </c>
      <c r="B12" s="291"/>
      <c r="C12" s="291"/>
      <c r="D12" s="291"/>
      <c r="E12" s="291"/>
      <c r="F12" s="291"/>
      <c r="G12" s="291"/>
    </row>
    <row r="13" spans="1:7" ht="21" customHeight="1">
      <c r="A13" s="308" t="s">
        <v>179</v>
      </c>
      <c r="B13" s="308"/>
      <c r="C13" s="308"/>
      <c r="D13" s="308"/>
      <c r="E13" s="308"/>
      <c r="F13" s="308"/>
      <c r="G13" s="28"/>
    </row>
    <row r="14" spans="1:7" ht="21" customHeight="1">
      <c r="A14" s="309" t="s">
        <v>180</v>
      </c>
      <c r="B14" s="309"/>
      <c r="C14" s="310"/>
      <c r="D14" s="310"/>
      <c r="E14" s="310"/>
      <c r="F14" s="310"/>
      <c r="G14" s="310"/>
    </row>
    <row r="15" spans="1:7" ht="4.3499999999999996" customHeight="1">
      <c r="A15" s="335"/>
      <c r="B15" s="335"/>
      <c r="C15" s="335"/>
      <c r="D15" s="335"/>
      <c r="E15" s="335"/>
      <c r="F15" s="335"/>
      <c r="G15" s="335"/>
    </row>
    <row r="16" spans="1:7" ht="16.350000000000001" customHeight="1" thickBot="1">
      <c r="A16" s="413" t="s">
        <v>201</v>
      </c>
      <c r="B16" s="481"/>
      <c r="C16" s="481"/>
      <c r="D16" s="481"/>
      <c r="E16" s="481"/>
      <c r="F16" s="481"/>
      <c r="G16" s="481"/>
    </row>
    <row r="17" spans="1:7" ht="12" customHeight="1">
      <c r="A17" s="95"/>
      <c r="B17" s="470"/>
      <c r="C17" s="446" t="e" vm="3">
        <v>#VALUE!</v>
      </c>
      <c r="D17" s="447"/>
      <c r="E17" s="471"/>
      <c r="F17" s="446"/>
      <c r="G17" s="447"/>
    </row>
    <row r="18" spans="1:7" ht="29.1" customHeight="1">
      <c r="A18" s="96"/>
      <c r="B18" s="97" t="s">
        <v>202</v>
      </c>
      <c r="C18" s="336" t="s">
        <v>203</v>
      </c>
      <c r="D18" s="336"/>
      <c r="E18" s="101" t="s">
        <v>185</v>
      </c>
      <c r="F18" s="337" t="s">
        <v>204</v>
      </c>
      <c r="G18" s="337"/>
    </row>
    <row r="19" spans="1:7" ht="17.25" customHeight="1">
      <c r="A19" s="74" t="s">
        <v>186</v>
      </c>
      <c r="B19" s="473"/>
      <c r="C19" s="449">
        <f>'Mois 9'!F19</f>
        <v>0</v>
      </c>
      <c r="D19" s="472">
        <f>'Mois 9'!G19</f>
        <v>0</v>
      </c>
      <c r="E19" s="472">
        <f>IF(G13="non",MIN(SUM(MIN(0.95*B20,C20),MIN(0.95*B21,C21),MIN(0.95*B19,C19)),D19),0)</f>
        <v>0</v>
      </c>
      <c r="F19" s="473">
        <v>0</v>
      </c>
      <c r="G19" s="472">
        <f>D19-MIN(D19,E19)</f>
        <v>0</v>
      </c>
    </row>
    <row r="20" spans="1:7" ht="17.25" customHeight="1">
      <c r="A20" s="74" t="s">
        <v>147</v>
      </c>
      <c r="B20" s="448"/>
      <c r="C20" s="449">
        <f>'Mois 9'!F20</f>
        <v>0</v>
      </c>
      <c r="D20" s="474"/>
      <c r="E20" s="474"/>
      <c r="F20" s="449">
        <f t="shared" ref="F20" si="0">C20-MIN(C20,B20*0.95)</f>
        <v>0</v>
      </c>
      <c r="G20" s="474"/>
    </row>
    <row r="21" spans="1:7" ht="17.25" customHeight="1">
      <c r="A21" s="74" t="s">
        <v>148</v>
      </c>
      <c r="B21" s="448"/>
      <c r="C21" s="449">
        <f>'Mois 9'!F21</f>
        <v>0</v>
      </c>
      <c r="D21" s="475"/>
      <c r="E21" s="475"/>
      <c r="F21" s="449">
        <f>C21-MIN(C21,B21*0.95)</f>
        <v>0</v>
      </c>
      <c r="G21" s="475"/>
    </row>
    <row r="22" spans="1:7" ht="17.25" customHeight="1">
      <c r="A22" s="74" t="s">
        <v>188</v>
      </c>
      <c r="B22" s="448"/>
      <c r="C22" s="449">
        <f>'Mois 9'!F22</f>
        <v>0</v>
      </c>
      <c r="D22" s="449">
        <f>'Mois 9'!G22</f>
        <v>0</v>
      </c>
      <c r="E22" s="449">
        <f>IF(G13="non",MIN(B22*0.95,C22),0)</f>
        <v>0</v>
      </c>
      <c r="F22" s="449">
        <f>C22-E22</f>
        <v>0</v>
      </c>
      <c r="G22" s="449">
        <f>F22</f>
        <v>0</v>
      </c>
    </row>
    <row r="23" spans="1:7" ht="17.25" customHeight="1">
      <c r="A23" s="75" t="s">
        <v>189</v>
      </c>
      <c r="B23" s="485"/>
      <c r="C23" s="482">
        <f>MIN(MaxMVAn,D23)</f>
        <v>0</v>
      </c>
      <c r="D23" s="477">
        <f>'Mois 9'!G23</f>
        <v>0</v>
      </c>
      <c r="E23" s="477">
        <f>IF(G13="non",MIN(0.95*B23,C23),0)</f>
        <v>0</v>
      </c>
      <c r="F23" s="482">
        <f>MIN(MaxMVAn,G23)</f>
        <v>0</v>
      </c>
      <c r="G23" s="477">
        <f>IF(E23=0,D23,D23-MaxMVAn)</f>
        <v>0</v>
      </c>
    </row>
    <row r="24" spans="1:7" ht="17.25" customHeight="1">
      <c r="A24" s="76" t="s">
        <v>205</v>
      </c>
      <c r="B24" s="94">
        <f>SUM(B19:B23)</f>
        <v>0</v>
      </c>
      <c r="C24" s="77"/>
      <c r="D24" s="94">
        <f>SUM(D19:D23)</f>
        <v>0</v>
      </c>
      <c r="E24" s="94">
        <f>SUM(E19:E23)</f>
        <v>0</v>
      </c>
      <c r="F24" s="77"/>
      <c r="G24" s="94">
        <f>SUM(G19:G23)</f>
        <v>0</v>
      </c>
    </row>
    <row r="25" spans="1:7" ht="21.6" customHeight="1" thickBot="1">
      <c r="A25" s="483" t="s">
        <v>206</v>
      </c>
      <c r="B25" s="484"/>
      <c r="C25" s="484"/>
      <c r="D25" s="484"/>
      <c r="E25" s="484"/>
      <c r="F25" s="484"/>
      <c r="G25" s="484"/>
    </row>
    <row r="26" spans="1:7" s="3" customFormat="1" ht="18" customHeight="1">
      <c r="A26" s="321" t="s">
        <v>207</v>
      </c>
      <c r="B26" s="322"/>
      <c r="C26" s="322"/>
      <c r="D26" s="323"/>
      <c r="E26" s="480">
        <f>'Mois 9'!E29</f>
        <v>0</v>
      </c>
      <c r="F26" s="317" t="s">
        <v>208</v>
      </c>
      <c r="G26" s="318"/>
    </row>
    <row r="27" spans="1:7" ht="21" customHeight="1">
      <c r="A27" s="332" t="s">
        <v>209</v>
      </c>
      <c r="B27" s="333"/>
      <c r="C27" s="333"/>
      <c r="D27" s="334"/>
      <c r="E27" s="480">
        <f>IF(E24&gt;E26,E24-E26,0)</f>
        <v>0</v>
      </c>
      <c r="F27" s="317" t="s">
        <v>210</v>
      </c>
      <c r="G27" s="318"/>
    </row>
    <row r="28" spans="1:7" ht="18.600000000000001" customHeight="1">
      <c r="A28" s="331" t="s">
        <v>211</v>
      </c>
      <c r="B28" s="331"/>
      <c r="C28" s="331"/>
      <c r="D28" s="331"/>
      <c r="E28" s="331"/>
      <c r="F28" s="331"/>
      <c r="G28" s="331"/>
    </row>
    <row r="29" spans="1:7" s="3" customFormat="1" ht="18" customHeight="1">
      <c r="A29" s="321" t="s">
        <v>212</v>
      </c>
      <c r="B29" s="322"/>
      <c r="C29" s="322"/>
      <c r="D29" s="323"/>
      <c r="E29" s="480">
        <f>IF(E27&gt;0,0,E26-E24)</f>
        <v>0</v>
      </c>
      <c r="F29" s="317" t="s">
        <v>213</v>
      </c>
      <c r="G29" s="318"/>
    </row>
  </sheetData>
  <sheetProtection password="E9A8" sheet="1" formatRows="0"/>
  <mergeCells count="41">
    <mergeCell ref="A1:G1"/>
    <mergeCell ref="A2:C2"/>
    <mergeCell ref="D2:G2"/>
    <mergeCell ref="A3:G3"/>
    <mergeCell ref="A7:E7"/>
    <mergeCell ref="F7:G7"/>
    <mergeCell ref="A4:G4"/>
    <mergeCell ref="A5:D5"/>
    <mergeCell ref="E5:F5"/>
    <mergeCell ref="A6:D6"/>
    <mergeCell ref="E6:F6"/>
    <mergeCell ref="A11:B11"/>
    <mergeCell ref="C11:D11"/>
    <mergeCell ref="F11:G11"/>
    <mergeCell ref="A12:G12"/>
    <mergeCell ref="A13:F13"/>
    <mergeCell ref="A8:E8"/>
    <mergeCell ref="F8:G8"/>
    <mergeCell ref="A9:G9"/>
    <mergeCell ref="A10:B10"/>
    <mergeCell ref="C10:D10"/>
    <mergeCell ref="F10:G10"/>
    <mergeCell ref="A25:G25"/>
    <mergeCell ref="A26:D26"/>
    <mergeCell ref="F26:G26"/>
    <mergeCell ref="A14:B14"/>
    <mergeCell ref="C14:G14"/>
    <mergeCell ref="A15:G15"/>
    <mergeCell ref="A16:G16"/>
    <mergeCell ref="C18:D18"/>
    <mergeCell ref="F18:G18"/>
    <mergeCell ref="D19:D21"/>
    <mergeCell ref="E19:E21"/>
    <mergeCell ref="G19:G21"/>
    <mergeCell ref="C17:D17"/>
    <mergeCell ref="F17:G17"/>
    <mergeCell ref="A28:G28"/>
    <mergeCell ref="A29:D29"/>
    <mergeCell ref="F29:G29"/>
    <mergeCell ref="A27:D27"/>
    <mergeCell ref="F27:G27"/>
  </mergeCells>
  <conditionalFormatting sqref="A28">
    <cfRule type="expression" dxfId="132" priority="2">
      <formula>AND($E$24&gt;0,$E$27=0)</formula>
    </cfRule>
  </conditionalFormatting>
  <conditionalFormatting sqref="B20:B24 E26:E27">
    <cfRule type="expression" dxfId="131" priority="6">
      <formula xml:space="preserve"> B20 =""</formula>
    </cfRule>
  </conditionalFormatting>
  <conditionalFormatting sqref="C11">
    <cfRule type="expression" dxfId="130" priority="1">
      <formula xml:space="preserve"> C11 = ""</formula>
    </cfRule>
  </conditionalFormatting>
  <conditionalFormatting sqref="C19:C22">
    <cfRule type="expression" dxfId="129" priority="12">
      <formula xml:space="preserve"> C19 =""</formula>
    </cfRule>
  </conditionalFormatting>
  <conditionalFormatting sqref="C14:G14">
    <cfRule type="expression" dxfId="128" priority="19">
      <formula xml:space="preserve"> C14 = ""</formula>
    </cfRule>
  </conditionalFormatting>
  <conditionalFormatting sqref="D22:D24">
    <cfRule type="expression" dxfId="127" priority="7">
      <formula xml:space="preserve"> D22 =""</formula>
    </cfRule>
  </conditionalFormatting>
  <conditionalFormatting sqref="D19:E19 G19 F20:F21 E22:G22">
    <cfRule type="expression" dxfId="126" priority="10">
      <formula xml:space="preserve"> D19 =""</formula>
    </cfRule>
  </conditionalFormatting>
  <conditionalFormatting sqref="E10">
    <cfRule type="expression" dxfId="125" priority="22">
      <formula>$A$11&lt;$F$6</formula>
    </cfRule>
  </conditionalFormatting>
  <conditionalFormatting sqref="E23:E24">
    <cfRule type="expression" dxfId="124" priority="8">
      <formula xml:space="preserve"> E23 =""</formula>
    </cfRule>
  </conditionalFormatting>
  <conditionalFormatting sqref="E29">
    <cfRule type="expression" dxfId="123" priority="3">
      <formula xml:space="preserve"> E29 =""</formula>
    </cfRule>
  </conditionalFormatting>
  <conditionalFormatting sqref="F23">
    <cfRule type="cellIs" dxfId="122" priority="14" operator="equal">
      <formula>0</formula>
    </cfRule>
  </conditionalFormatting>
  <conditionalFormatting sqref="G13">
    <cfRule type="expression" dxfId="121" priority="20">
      <formula>G13 = ""</formula>
    </cfRule>
  </conditionalFormatting>
  <conditionalFormatting sqref="G23:G24">
    <cfRule type="expression" dxfId="120" priority="5">
      <formula xml:space="preserve"> G23 =""</formula>
    </cfRule>
  </conditionalFormatting>
  <dataValidations count="2">
    <dataValidation type="date" allowBlank="1" showInputMessage="1" showErrorMessage="1" sqref="C11:D11" xr:uid="{3E05A564-8DA9-4917-B96B-2232EFB7A4F7}">
      <formula1>45658</formula1>
      <formula2>54789</formula2>
    </dataValidation>
    <dataValidation allowBlank="1" showInputMessage="1" showErrorMessage="1" promptTitle="Note :" prompt="Les appuis financiers maximums tiennent compte de la participation au programme d'Énergir et/ou des appuis financiers versés dans la cadre du programme précédent d'Hydro-Québec - Système de gestion de l'énergie électrique." sqref="C17:E17" xr:uid="{3E385BA8-6EEF-4D14-974B-E4BFA1A1E04D}"/>
  </dataValidations>
  <pageMargins left="0.5" right="0.5" top="0.196850393700787" bottom="0.5" header="0.3" footer="0.3"/>
  <pageSetup fitToHeight="0" orientation="landscape" horizontalDpi="1200" verticalDpi="1200" r:id="rId1"/>
  <headerFooter>
    <oddHeader xml:space="preserve">&amp;R&amp;"Arial,Gras"&amp;12
</oddHeader>
    <oddFooter>&amp;L&amp;"Arial,Normal"&amp;6Formulaire - Demande d'appui financier au 15&amp;Xe&amp;X mois - Programme Système de gestion de l'énergie  (2026-02)&amp;R&amp;"Arial,Normal"&amp;6&amp;P/&amp;N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1" id="{9C288E25-8129-4C71-A487-EFCCD0747EC8}">
            <xm:f>AND(Inscription!$C$27="oui",$A$11&lt;Inscription!$J$27)</xm:f>
            <x14:dxf>
              <font>
                <color rgb="FFFF0000"/>
              </font>
            </x14:dxf>
          </x14:cfRule>
          <xm:sqref>E11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E8ED9E7-FF83-4C7E-8931-4BC9A6E4DC07}">
          <x14:formula1>
            <xm:f>RefMenu!$G$22:$G$23</xm:f>
          </x14:formula1>
          <xm:sqref>G13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0520-63E3-4834-AF5B-62821B8983C3}">
  <sheetPr codeName="Feuil54">
    <tabColor rgb="FFD9E1F2"/>
    <pageSetUpPr fitToPage="1"/>
  </sheetPr>
  <dimension ref="A1:G29"/>
  <sheetViews>
    <sheetView showGridLines="0" view="pageLayout" zoomScaleNormal="100" workbookViewId="0">
      <selection activeCell="C11" sqref="C11:D11"/>
    </sheetView>
  </sheetViews>
  <sheetFormatPr defaultColWidth="11.42578125" defaultRowHeight="15"/>
  <cols>
    <col min="1" max="1" width="16.42578125" customWidth="1"/>
    <col min="2" max="2" width="15.5703125" customWidth="1"/>
    <col min="3" max="3" width="18.140625" customWidth="1"/>
    <col min="4" max="4" width="19.5703125" customWidth="1"/>
    <col min="5" max="5" width="17.5703125" style="2" customWidth="1"/>
    <col min="6" max="6" width="17.42578125" style="2" customWidth="1"/>
    <col min="7" max="7" width="22.5703125" style="2" customWidth="1"/>
  </cols>
  <sheetData>
    <row r="1" spans="1:7">
      <c r="A1" s="407"/>
      <c r="B1" s="407"/>
      <c r="C1" s="407"/>
      <c r="D1" s="407"/>
      <c r="E1" s="407"/>
      <c r="F1" s="407"/>
      <c r="G1" s="407"/>
    </row>
    <row r="2" spans="1:7" ht="28.7" customHeight="1">
      <c r="A2" s="407" t="e" vm="1">
        <v>#VALUE!</v>
      </c>
      <c r="B2" s="407"/>
      <c r="C2" s="407"/>
      <c r="D2" s="124" t="s">
        <v>216</v>
      </c>
      <c r="E2" s="125"/>
      <c r="F2" s="125"/>
      <c r="G2" s="125"/>
    </row>
    <row r="3" spans="1:7">
      <c r="A3" s="407"/>
      <c r="B3" s="407"/>
      <c r="C3" s="407"/>
      <c r="D3" s="407"/>
      <c r="E3" s="407"/>
      <c r="F3" s="407"/>
      <c r="G3" s="407"/>
    </row>
    <row r="4" spans="1:7" ht="15.75" thickBot="1">
      <c r="A4" s="206" t="s">
        <v>126</v>
      </c>
      <c r="B4" s="206"/>
      <c r="C4" s="206"/>
      <c r="D4" s="206"/>
      <c r="E4" s="206"/>
      <c r="F4" s="206"/>
      <c r="G4" s="206"/>
    </row>
    <row r="5" spans="1:7" ht="12" customHeight="1">
      <c r="A5" s="286" t="s">
        <v>77</v>
      </c>
      <c r="B5" s="286"/>
      <c r="C5" s="286"/>
      <c r="D5" s="286"/>
      <c r="E5" s="260" t="s">
        <v>127</v>
      </c>
      <c r="F5" s="262"/>
      <c r="G5" s="62" t="s">
        <v>128</v>
      </c>
    </row>
    <row r="6" spans="1:7" ht="16.5" customHeight="1">
      <c r="A6" s="283">
        <f>Inscription!A8</f>
        <v>0</v>
      </c>
      <c r="B6" s="283"/>
      <c r="C6" s="283"/>
      <c r="D6" s="283"/>
      <c r="E6" s="319">
        <f>Inscription!J8</f>
        <v>0</v>
      </c>
      <c r="F6" s="320"/>
      <c r="G6" s="65">
        <f>'Réservé HQ'!C5</f>
        <v>0</v>
      </c>
    </row>
    <row r="7" spans="1:7" ht="12" customHeight="1">
      <c r="A7" s="288" t="s">
        <v>175</v>
      </c>
      <c r="B7" s="289"/>
      <c r="C7" s="289"/>
      <c r="D7" s="289"/>
      <c r="E7" s="290"/>
      <c r="F7" s="255" t="s">
        <v>86</v>
      </c>
      <c r="G7" s="255"/>
    </row>
    <row r="8" spans="1:7" ht="16.5" customHeight="1">
      <c r="A8" s="283">
        <f>Inscription!A13</f>
        <v>0</v>
      </c>
      <c r="B8" s="283"/>
      <c r="C8" s="283"/>
      <c r="D8" s="283"/>
      <c r="E8" s="283"/>
      <c r="F8" s="256">
        <f>'Réservé HQ'!C6</f>
        <v>0</v>
      </c>
      <c r="G8" s="256"/>
    </row>
    <row r="9" spans="1:7" ht="21.6" customHeight="1" thickBot="1">
      <c r="A9" s="466" t="s">
        <v>196</v>
      </c>
      <c r="B9" s="466"/>
      <c r="C9" s="466"/>
      <c r="D9" s="466"/>
      <c r="E9" s="466"/>
      <c r="F9" s="466"/>
      <c r="G9" s="466"/>
    </row>
    <row r="10" spans="1:7" ht="12.2" customHeight="1">
      <c r="A10" s="324" t="s">
        <v>197</v>
      </c>
      <c r="B10" s="325"/>
      <c r="C10" s="324" t="s">
        <v>198</v>
      </c>
      <c r="D10" s="325"/>
      <c r="E10" s="39"/>
      <c r="F10" s="330" t="s">
        <v>199</v>
      </c>
      <c r="G10" s="271"/>
    </row>
    <row r="11" spans="1:7" ht="19.350000000000001" customHeight="1">
      <c r="A11" s="326">
        <f>'Mois 15'!C11</f>
        <v>0</v>
      </c>
      <c r="B11" s="327"/>
      <c r="C11" s="328"/>
      <c r="D11" s="329"/>
      <c r="E11" s="40"/>
      <c r="F11" s="284">
        <f>IF(G6&lt;&gt;0,EDATE(G6,27),0)</f>
        <v>0</v>
      </c>
      <c r="G11" s="285"/>
    </row>
    <row r="12" spans="1:7" ht="21.6" customHeight="1" thickBot="1">
      <c r="A12" s="291" t="s">
        <v>200</v>
      </c>
      <c r="B12" s="291"/>
      <c r="C12" s="291"/>
      <c r="D12" s="291"/>
      <c r="E12" s="291"/>
      <c r="F12" s="291"/>
      <c r="G12" s="291"/>
    </row>
    <row r="13" spans="1:7" ht="21" customHeight="1">
      <c r="A13" s="308" t="s">
        <v>179</v>
      </c>
      <c r="B13" s="308"/>
      <c r="C13" s="308"/>
      <c r="D13" s="308"/>
      <c r="E13" s="308"/>
      <c r="F13" s="308"/>
      <c r="G13" s="28"/>
    </row>
    <row r="14" spans="1:7" ht="21" customHeight="1">
      <c r="A14" s="309" t="s">
        <v>180</v>
      </c>
      <c r="B14" s="309"/>
      <c r="C14" s="310"/>
      <c r="D14" s="310"/>
      <c r="E14" s="310"/>
      <c r="F14" s="310"/>
      <c r="G14" s="310"/>
    </row>
    <row r="15" spans="1:7" ht="4.3499999999999996" customHeight="1">
      <c r="A15" s="335"/>
      <c r="B15" s="335"/>
      <c r="C15" s="335"/>
      <c r="D15" s="335"/>
      <c r="E15" s="335"/>
      <c r="F15" s="335"/>
      <c r="G15" s="335"/>
    </row>
    <row r="16" spans="1:7" ht="16.350000000000001" customHeight="1" thickBot="1">
      <c r="A16" s="413" t="s">
        <v>201</v>
      </c>
      <c r="B16" s="481"/>
      <c r="C16" s="481"/>
      <c r="D16" s="481"/>
      <c r="E16" s="481"/>
      <c r="F16" s="481"/>
      <c r="G16" s="481"/>
    </row>
    <row r="17" spans="1:7" ht="12" customHeight="1">
      <c r="A17" s="95"/>
      <c r="B17" s="470"/>
      <c r="C17" s="446" t="e" vm="3">
        <v>#VALUE!</v>
      </c>
      <c r="D17" s="447"/>
      <c r="E17" s="471"/>
      <c r="F17" s="446"/>
      <c r="G17" s="447"/>
    </row>
    <row r="18" spans="1:7" ht="29.1" customHeight="1">
      <c r="A18" s="96"/>
      <c r="B18" s="97" t="s">
        <v>202</v>
      </c>
      <c r="C18" s="336" t="s">
        <v>203</v>
      </c>
      <c r="D18" s="336"/>
      <c r="E18" s="101" t="s">
        <v>185</v>
      </c>
      <c r="F18" s="337" t="s">
        <v>204</v>
      </c>
      <c r="G18" s="337"/>
    </row>
    <row r="19" spans="1:7" ht="17.25" customHeight="1">
      <c r="A19" s="74" t="s">
        <v>186</v>
      </c>
      <c r="B19" s="473"/>
      <c r="C19" s="449">
        <f>'Mois 15'!F19</f>
        <v>0</v>
      </c>
      <c r="D19" s="472">
        <f>'Mois 15'!G19</f>
        <v>0</v>
      </c>
      <c r="E19" s="472">
        <f>IF(G13="non",MIN(SUM(MIN(0.95*B20,C20),MIN(0.95*B21,C21),MIN(0.95*B19,C19)),D19),0)</f>
        <v>0</v>
      </c>
      <c r="F19" s="473">
        <v>0</v>
      </c>
      <c r="G19" s="472">
        <f>D19-MIN(D19,E19)</f>
        <v>0</v>
      </c>
    </row>
    <row r="20" spans="1:7" ht="17.25" customHeight="1">
      <c r="A20" s="74" t="s">
        <v>147</v>
      </c>
      <c r="B20" s="448"/>
      <c r="C20" s="449">
        <f>'Mois 15'!F20</f>
        <v>0</v>
      </c>
      <c r="D20" s="474"/>
      <c r="E20" s="474"/>
      <c r="F20" s="449">
        <f t="shared" ref="F20" si="0">C20-MIN(C20,B20*0.95)</f>
        <v>0</v>
      </c>
      <c r="G20" s="474"/>
    </row>
    <row r="21" spans="1:7" ht="17.25" customHeight="1">
      <c r="A21" s="74" t="s">
        <v>148</v>
      </c>
      <c r="B21" s="448"/>
      <c r="C21" s="449">
        <f>'Mois 15'!F21</f>
        <v>0</v>
      </c>
      <c r="D21" s="475"/>
      <c r="E21" s="475"/>
      <c r="F21" s="449">
        <f>C21-MIN(C21,B21*0.95)</f>
        <v>0</v>
      </c>
      <c r="G21" s="475"/>
    </row>
    <row r="22" spans="1:7" ht="17.25" customHeight="1">
      <c r="A22" s="74" t="s">
        <v>188</v>
      </c>
      <c r="B22" s="448"/>
      <c r="C22" s="449">
        <f>'Mois 15'!F22</f>
        <v>0</v>
      </c>
      <c r="D22" s="449">
        <f>'Mois 15'!G22</f>
        <v>0</v>
      </c>
      <c r="E22" s="449">
        <f>IF(G13="non",MIN(B22*0.95,C22),0)</f>
        <v>0</v>
      </c>
      <c r="F22" s="449">
        <f>C22-E22</f>
        <v>0</v>
      </c>
      <c r="G22" s="449">
        <f>F22</f>
        <v>0</v>
      </c>
    </row>
    <row r="23" spans="1:7" ht="17.25" customHeight="1">
      <c r="A23" s="75" t="s">
        <v>189</v>
      </c>
      <c r="B23" s="485"/>
      <c r="C23" s="482">
        <f>MIN(MaxMVAn,D23)</f>
        <v>0</v>
      </c>
      <c r="D23" s="477">
        <f>'Mois 15'!G23</f>
        <v>0</v>
      </c>
      <c r="E23" s="477">
        <f>IF(G13="non",MIN(0.95*B23,C23),0)</f>
        <v>0</v>
      </c>
      <c r="F23" s="482">
        <f>MIN(MaxMVAn,G23)</f>
        <v>0</v>
      </c>
      <c r="G23" s="477">
        <f>D23-MaxMVAn</f>
        <v>0</v>
      </c>
    </row>
    <row r="24" spans="1:7" ht="17.25" customHeight="1">
      <c r="A24" s="76" t="s">
        <v>205</v>
      </c>
      <c r="B24" s="94">
        <f>SUM(B19:B23)</f>
        <v>0</v>
      </c>
      <c r="C24" s="77"/>
      <c r="D24" s="94">
        <f>SUM(D19:D23)</f>
        <v>0</v>
      </c>
      <c r="E24" s="94">
        <f>SUM(E19:E23)</f>
        <v>0</v>
      </c>
      <c r="F24" s="77"/>
      <c r="G24" s="94">
        <f>SUM(G19:G23)</f>
        <v>0</v>
      </c>
    </row>
    <row r="25" spans="1:7" ht="21.6" customHeight="1" thickBot="1">
      <c r="A25" s="483" t="s">
        <v>206</v>
      </c>
      <c r="B25" s="484"/>
      <c r="C25" s="484"/>
      <c r="D25" s="484"/>
      <c r="E25" s="484"/>
      <c r="F25" s="484"/>
      <c r="G25" s="484"/>
    </row>
    <row r="26" spans="1:7" s="3" customFormat="1" ht="18" customHeight="1">
      <c r="A26" s="321" t="s">
        <v>207</v>
      </c>
      <c r="B26" s="322"/>
      <c r="C26" s="322"/>
      <c r="D26" s="323"/>
      <c r="E26" s="480">
        <f>'Mois 15'!E29</f>
        <v>0</v>
      </c>
      <c r="F26" s="317" t="s">
        <v>208</v>
      </c>
      <c r="G26" s="318"/>
    </row>
    <row r="27" spans="1:7" ht="21" customHeight="1">
      <c r="A27" s="332" t="s">
        <v>209</v>
      </c>
      <c r="B27" s="333"/>
      <c r="C27" s="333"/>
      <c r="D27" s="334"/>
      <c r="E27" s="480">
        <f>IF(E24&gt;E26,E24-E26,0)</f>
        <v>0</v>
      </c>
      <c r="F27" s="317" t="s">
        <v>210</v>
      </c>
      <c r="G27" s="318"/>
    </row>
    <row r="28" spans="1:7" ht="18.600000000000001" customHeight="1">
      <c r="A28" s="331" t="s">
        <v>211</v>
      </c>
      <c r="B28" s="331"/>
      <c r="C28" s="331"/>
      <c r="D28" s="331"/>
      <c r="E28" s="331"/>
      <c r="F28" s="331"/>
      <c r="G28" s="331"/>
    </row>
    <row r="29" spans="1:7" s="3" customFormat="1" ht="18" customHeight="1">
      <c r="A29" s="321" t="s">
        <v>212</v>
      </c>
      <c r="B29" s="322"/>
      <c r="C29" s="322"/>
      <c r="D29" s="323"/>
      <c r="E29" s="480">
        <f>IF(E27&gt;0,0,E26-E24)</f>
        <v>0</v>
      </c>
      <c r="F29" s="317" t="s">
        <v>213</v>
      </c>
      <c r="G29" s="318"/>
    </row>
  </sheetData>
  <sheetProtection password="E9A8" sheet="1" formatRows="0"/>
  <mergeCells count="41">
    <mergeCell ref="A1:G1"/>
    <mergeCell ref="A2:C2"/>
    <mergeCell ref="D2:G2"/>
    <mergeCell ref="A3:G3"/>
    <mergeCell ref="A7:E7"/>
    <mergeCell ref="F7:G7"/>
    <mergeCell ref="A4:G4"/>
    <mergeCell ref="A5:D5"/>
    <mergeCell ref="E5:F5"/>
    <mergeCell ref="A6:D6"/>
    <mergeCell ref="E6:F6"/>
    <mergeCell ref="A11:B11"/>
    <mergeCell ref="C11:D11"/>
    <mergeCell ref="F11:G11"/>
    <mergeCell ref="A12:G12"/>
    <mergeCell ref="A13:F13"/>
    <mergeCell ref="A8:E8"/>
    <mergeCell ref="F8:G8"/>
    <mergeCell ref="A9:G9"/>
    <mergeCell ref="A10:B10"/>
    <mergeCell ref="C10:D10"/>
    <mergeCell ref="F10:G10"/>
    <mergeCell ref="A25:G25"/>
    <mergeCell ref="A26:D26"/>
    <mergeCell ref="F26:G26"/>
    <mergeCell ref="A14:B14"/>
    <mergeCell ref="C14:G14"/>
    <mergeCell ref="A15:G15"/>
    <mergeCell ref="A16:G16"/>
    <mergeCell ref="C18:D18"/>
    <mergeCell ref="F18:G18"/>
    <mergeCell ref="D19:D21"/>
    <mergeCell ref="E19:E21"/>
    <mergeCell ref="G19:G21"/>
    <mergeCell ref="C17:D17"/>
    <mergeCell ref="F17:G17"/>
    <mergeCell ref="A28:G28"/>
    <mergeCell ref="A29:D29"/>
    <mergeCell ref="F29:G29"/>
    <mergeCell ref="A27:D27"/>
    <mergeCell ref="F27:G27"/>
  </mergeCells>
  <conditionalFormatting sqref="A28">
    <cfRule type="expression" dxfId="118" priority="2">
      <formula>AND($E$24&gt;0,$E$27=0)</formula>
    </cfRule>
  </conditionalFormatting>
  <conditionalFormatting sqref="B20:B24 E26:E27">
    <cfRule type="expression" dxfId="117" priority="5">
      <formula xml:space="preserve"> B20 =""</formula>
    </cfRule>
  </conditionalFormatting>
  <conditionalFormatting sqref="C11">
    <cfRule type="expression" dxfId="116" priority="1">
      <formula xml:space="preserve"> C11 = ""</formula>
    </cfRule>
  </conditionalFormatting>
  <conditionalFormatting sqref="C19:C22">
    <cfRule type="expression" dxfId="115" priority="13">
      <formula xml:space="preserve"> C19 =""</formula>
    </cfRule>
  </conditionalFormatting>
  <conditionalFormatting sqref="C14:G14">
    <cfRule type="expression" dxfId="114" priority="20">
      <formula xml:space="preserve"> C14 = ""</formula>
    </cfRule>
  </conditionalFormatting>
  <conditionalFormatting sqref="D22:D24">
    <cfRule type="expression" dxfId="113" priority="8">
      <formula xml:space="preserve"> D22 =""</formula>
    </cfRule>
  </conditionalFormatting>
  <conditionalFormatting sqref="D19:E19 G19 F20:F21 E22:G22">
    <cfRule type="expression" dxfId="112" priority="11">
      <formula xml:space="preserve"> D19 =""</formula>
    </cfRule>
  </conditionalFormatting>
  <conditionalFormatting sqref="E10">
    <cfRule type="expression" dxfId="111" priority="23">
      <formula>$A$11&lt;$F$6</formula>
    </cfRule>
  </conditionalFormatting>
  <conditionalFormatting sqref="E23:E24">
    <cfRule type="expression" dxfId="110" priority="9">
      <formula xml:space="preserve"> E23 =""</formula>
    </cfRule>
  </conditionalFormatting>
  <conditionalFormatting sqref="E29">
    <cfRule type="expression" dxfId="109" priority="3">
      <formula xml:space="preserve"> E29 =""</formula>
    </cfRule>
  </conditionalFormatting>
  <conditionalFormatting sqref="F23">
    <cfRule type="cellIs" dxfId="108" priority="15" operator="equal">
      <formula>0</formula>
    </cfRule>
  </conditionalFormatting>
  <conditionalFormatting sqref="G13">
    <cfRule type="expression" dxfId="107" priority="21">
      <formula>G13 = ""</formula>
    </cfRule>
  </conditionalFormatting>
  <conditionalFormatting sqref="G23:G24">
    <cfRule type="expression" dxfId="106" priority="6">
      <formula xml:space="preserve"> G23 =""</formula>
    </cfRule>
  </conditionalFormatting>
  <dataValidations count="2">
    <dataValidation type="date" allowBlank="1" showInputMessage="1" showErrorMessage="1" sqref="C11:D11" xr:uid="{144689D1-DB57-46CD-9D31-BA6746F01445}">
      <formula1>45658</formula1>
      <formula2>54789</formula2>
    </dataValidation>
    <dataValidation allowBlank="1" showInputMessage="1" showErrorMessage="1" promptTitle="Note :" prompt="Les appuis financiers maximums tiennent compte de la participation au programme d'Énergir et/ou des appuis financiers versés dans la cadre du programme précédent d'Hydro-Québec - Système de gestion de l'énergie électrique." sqref="C17:E17" xr:uid="{0AC71726-4D0E-4531-9840-3648A13BF902}"/>
  </dataValidations>
  <pageMargins left="0.5" right="0.5" top="0.196850393700787" bottom="0.5" header="0.3" footer="0.3"/>
  <pageSetup fitToHeight="0" orientation="landscape" horizontalDpi="1200" verticalDpi="1200" r:id="rId1"/>
  <headerFooter>
    <oddHeader xml:space="preserve">&amp;R&amp;"Arial,Gras"&amp;12
</oddHeader>
    <oddFooter>&amp;L&amp;"Arial,Normal"&amp;6Formulaire - Demande d'appui financier au 27&amp;Xe&amp;X mois - Programme Système de gestion de l'énergie  (2026-02)&amp;R&amp;"Arial,Normal"&amp;6&amp;P/&amp;N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2" id="{BC6BB0E7-D4F2-43CD-8DEA-3FA987C310F3}">
            <xm:f>AND(Inscription!$C$27="oui",$A$11&lt;Inscription!$J$27)</xm:f>
            <x14:dxf>
              <font>
                <color rgb="FFFF0000"/>
              </font>
            </x14:dxf>
          </x14:cfRule>
          <xm:sqref>E11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4044750-2612-4C83-BDC3-F1C5036E6B83}">
          <x14:formula1>
            <xm:f>RefMenu!$G$22:$G$23</xm:f>
          </x14:formula1>
          <xm:sqref>G13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32EDB-5867-4A91-877A-2864749F797D}">
  <sheetPr codeName="Feuil55">
    <tabColor rgb="FFD9E1F2"/>
    <pageSetUpPr fitToPage="1"/>
  </sheetPr>
  <dimension ref="A1:G29"/>
  <sheetViews>
    <sheetView showGridLines="0" view="pageLayout" zoomScaleNormal="100" workbookViewId="0">
      <selection activeCell="C11" sqref="C11:D11"/>
    </sheetView>
  </sheetViews>
  <sheetFormatPr defaultColWidth="11.42578125" defaultRowHeight="15"/>
  <cols>
    <col min="1" max="1" width="16.42578125" customWidth="1"/>
    <col min="2" max="2" width="15.5703125" customWidth="1"/>
    <col min="3" max="3" width="18.140625" customWidth="1"/>
    <col min="4" max="4" width="19.5703125" customWidth="1"/>
    <col min="5" max="5" width="17.5703125" style="2" customWidth="1"/>
    <col min="6" max="6" width="17.42578125" style="2" customWidth="1"/>
    <col min="7" max="7" width="22.5703125" style="2" customWidth="1"/>
  </cols>
  <sheetData>
    <row r="1" spans="1:7">
      <c r="A1" s="407"/>
      <c r="B1" s="407"/>
      <c r="C1" s="407"/>
      <c r="D1" s="407"/>
      <c r="E1" s="407"/>
      <c r="F1" s="407"/>
      <c r="G1" s="407"/>
    </row>
    <row r="2" spans="1:7" ht="28.7" customHeight="1">
      <c r="A2" s="407" t="e" vm="1">
        <v>#VALUE!</v>
      </c>
      <c r="B2" s="407"/>
      <c r="C2" s="407"/>
      <c r="D2" s="124" t="s">
        <v>217</v>
      </c>
      <c r="E2" s="125"/>
      <c r="F2" s="125"/>
      <c r="G2" s="125"/>
    </row>
    <row r="3" spans="1:7">
      <c r="A3" s="407"/>
      <c r="B3" s="407"/>
      <c r="C3" s="407"/>
      <c r="D3" s="407"/>
      <c r="E3" s="407"/>
      <c r="F3" s="407"/>
      <c r="G3" s="407"/>
    </row>
    <row r="4" spans="1:7" ht="15.75" thickBot="1">
      <c r="A4" s="206" t="s">
        <v>126</v>
      </c>
      <c r="B4" s="206"/>
      <c r="C4" s="206"/>
      <c r="D4" s="206"/>
      <c r="E4" s="206"/>
      <c r="F4" s="206"/>
      <c r="G4" s="206"/>
    </row>
    <row r="5" spans="1:7" ht="12" customHeight="1">
      <c r="A5" s="286" t="s">
        <v>77</v>
      </c>
      <c r="B5" s="286"/>
      <c r="C5" s="286"/>
      <c r="D5" s="286"/>
      <c r="E5" s="260" t="s">
        <v>127</v>
      </c>
      <c r="F5" s="262"/>
      <c r="G5" s="62" t="s">
        <v>128</v>
      </c>
    </row>
    <row r="6" spans="1:7" ht="16.5" customHeight="1">
      <c r="A6" s="283">
        <f>Inscription!A8</f>
        <v>0</v>
      </c>
      <c r="B6" s="283"/>
      <c r="C6" s="283"/>
      <c r="D6" s="283"/>
      <c r="E6" s="319">
        <f>Inscription!J8</f>
        <v>0</v>
      </c>
      <c r="F6" s="320"/>
      <c r="G6" s="65">
        <f>'Réservé HQ'!C5</f>
        <v>0</v>
      </c>
    </row>
    <row r="7" spans="1:7" ht="12" customHeight="1">
      <c r="A7" s="288" t="s">
        <v>175</v>
      </c>
      <c r="B7" s="289"/>
      <c r="C7" s="289"/>
      <c r="D7" s="289"/>
      <c r="E7" s="290"/>
      <c r="F7" s="255" t="s">
        <v>86</v>
      </c>
      <c r="G7" s="255"/>
    </row>
    <row r="8" spans="1:7" ht="16.5" customHeight="1">
      <c r="A8" s="283">
        <f>Inscription!A13</f>
        <v>0</v>
      </c>
      <c r="B8" s="283"/>
      <c r="C8" s="283"/>
      <c r="D8" s="283"/>
      <c r="E8" s="283"/>
      <c r="F8" s="256">
        <f>'Réservé HQ'!C6</f>
        <v>0</v>
      </c>
      <c r="G8" s="256"/>
    </row>
    <row r="9" spans="1:7" ht="21.6" customHeight="1" thickBot="1">
      <c r="A9" s="466" t="s">
        <v>196</v>
      </c>
      <c r="B9" s="466"/>
      <c r="C9" s="466"/>
      <c r="D9" s="466"/>
      <c r="E9" s="466"/>
      <c r="F9" s="466"/>
      <c r="G9" s="466"/>
    </row>
    <row r="10" spans="1:7" ht="12.2" customHeight="1">
      <c r="A10" s="324" t="s">
        <v>197</v>
      </c>
      <c r="B10" s="325"/>
      <c r="C10" s="324" t="s">
        <v>198</v>
      </c>
      <c r="D10" s="325"/>
      <c r="E10" s="39"/>
      <c r="F10" s="330" t="s">
        <v>199</v>
      </c>
      <c r="G10" s="271"/>
    </row>
    <row r="11" spans="1:7" ht="19.350000000000001" customHeight="1">
      <c r="A11" s="326">
        <f>'Mois 27'!C11</f>
        <v>0</v>
      </c>
      <c r="B11" s="327"/>
      <c r="C11" s="328"/>
      <c r="D11" s="329"/>
      <c r="E11" s="40"/>
      <c r="F11" s="284">
        <f>IF(G6&lt;&gt;0,EDATE(G6,39),0)</f>
        <v>0</v>
      </c>
      <c r="G11" s="285"/>
    </row>
    <row r="12" spans="1:7" ht="21.6" customHeight="1" thickBot="1">
      <c r="A12" s="291" t="s">
        <v>200</v>
      </c>
      <c r="B12" s="291"/>
      <c r="C12" s="291"/>
      <c r="D12" s="291"/>
      <c r="E12" s="291"/>
      <c r="F12" s="291"/>
      <c r="G12" s="291"/>
    </row>
    <row r="13" spans="1:7" ht="21" customHeight="1">
      <c r="A13" s="308" t="s">
        <v>179</v>
      </c>
      <c r="B13" s="308"/>
      <c r="C13" s="308"/>
      <c r="D13" s="308"/>
      <c r="E13" s="308"/>
      <c r="F13" s="308"/>
      <c r="G13" s="28"/>
    </row>
    <row r="14" spans="1:7" ht="21" customHeight="1">
      <c r="A14" s="309" t="s">
        <v>180</v>
      </c>
      <c r="B14" s="309"/>
      <c r="C14" s="310"/>
      <c r="D14" s="310"/>
      <c r="E14" s="310"/>
      <c r="F14" s="310"/>
      <c r="G14" s="310"/>
    </row>
    <row r="15" spans="1:7" ht="4.3499999999999996" customHeight="1">
      <c r="A15" s="335"/>
      <c r="B15" s="335"/>
      <c r="C15" s="335"/>
      <c r="D15" s="335"/>
      <c r="E15" s="335"/>
      <c r="F15" s="335"/>
      <c r="G15" s="335"/>
    </row>
    <row r="16" spans="1:7" ht="16.350000000000001" customHeight="1" thickBot="1">
      <c r="A16" s="413" t="s">
        <v>201</v>
      </c>
      <c r="B16" s="481"/>
      <c r="C16" s="481"/>
      <c r="D16" s="481"/>
      <c r="E16" s="481"/>
      <c r="F16" s="481"/>
      <c r="G16" s="481"/>
    </row>
    <row r="17" spans="1:7" ht="12" customHeight="1">
      <c r="A17" s="95"/>
      <c r="B17" s="470"/>
      <c r="C17" s="446" t="e" vm="3">
        <v>#VALUE!</v>
      </c>
      <c r="D17" s="447"/>
      <c r="E17" s="471"/>
      <c r="F17" s="446"/>
      <c r="G17" s="447"/>
    </row>
    <row r="18" spans="1:7" ht="29.1" customHeight="1">
      <c r="A18" s="96"/>
      <c r="B18" s="97" t="s">
        <v>202</v>
      </c>
      <c r="C18" s="336" t="s">
        <v>203</v>
      </c>
      <c r="D18" s="336"/>
      <c r="E18" s="101" t="s">
        <v>185</v>
      </c>
      <c r="F18" s="337" t="s">
        <v>204</v>
      </c>
      <c r="G18" s="337"/>
    </row>
    <row r="19" spans="1:7" ht="17.25" customHeight="1">
      <c r="A19" s="74" t="s">
        <v>186</v>
      </c>
      <c r="B19" s="473"/>
      <c r="C19" s="449">
        <f>'Mois 27'!F19</f>
        <v>0</v>
      </c>
      <c r="D19" s="472">
        <f>'Mois 27'!G19</f>
        <v>0</v>
      </c>
      <c r="E19" s="472">
        <f>IF(G13="non",MIN(SUM(MIN(0.95*B20,C20),MIN(0.95*B21,C21),MIN(0.95*B19,C19)),D19),0)</f>
        <v>0</v>
      </c>
      <c r="F19" s="473">
        <v>0</v>
      </c>
      <c r="G19" s="472">
        <f>D19-MIN(D19,E19)</f>
        <v>0</v>
      </c>
    </row>
    <row r="20" spans="1:7" ht="17.25" customHeight="1">
      <c r="A20" s="74" t="s">
        <v>147</v>
      </c>
      <c r="B20" s="448"/>
      <c r="C20" s="449">
        <f>'Mois 27'!F20</f>
        <v>0</v>
      </c>
      <c r="D20" s="474"/>
      <c r="E20" s="474"/>
      <c r="F20" s="449">
        <f t="shared" ref="F20" si="0">C20-MIN(C20,B20*0.95)</f>
        <v>0</v>
      </c>
      <c r="G20" s="474"/>
    </row>
    <row r="21" spans="1:7" ht="17.25" customHeight="1">
      <c r="A21" s="74" t="s">
        <v>148</v>
      </c>
      <c r="B21" s="448"/>
      <c r="C21" s="449">
        <f>'Mois 27'!F21</f>
        <v>0</v>
      </c>
      <c r="D21" s="475"/>
      <c r="E21" s="475"/>
      <c r="F21" s="449">
        <f>C21-MIN(C21,B21*0.95)</f>
        <v>0</v>
      </c>
      <c r="G21" s="475"/>
    </row>
    <row r="22" spans="1:7" ht="17.25" customHeight="1">
      <c r="A22" s="74" t="s">
        <v>188</v>
      </c>
      <c r="B22" s="448"/>
      <c r="C22" s="449">
        <f>'Mois 27'!F22</f>
        <v>0</v>
      </c>
      <c r="D22" s="449">
        <f>'Mois 27'!G22</f>
        <v>0</v>
      </c>
      <c r="E22" s="449">
        <f>IF(G13="non",MIN(B22*0.95,C22),0)</f>
        <v>0</v>
      </c>
      <c r="F22" s="449">
        <f>C22-E22</f>
        <v>0</v>
      </c>
      <c r="G22" s="449">
        <f>F22</f>
        <v>0</v>
      </c>
    </row>
    <row r="23" spans="1:7" ht="17.25" customHeight="1">
      <c r="A23" s="75" t="s">
        <v>189</v>
      </c>
      <c r="B23" s="485"/>
      <c r="C23" s="482">
        <f>MIN(MaxMVAn,D23)</f>
        <v>0</v>
      </c>
      <c r="D23" s="477">
        <f>'Mois 27'!G23</f>
        <v>0</v>
      </c>
      <c r="E23" s="477">
        <f>IF(G13="non",MIN(0.95*B23,C23),0)</f>
        <v>0</v>
      </c>
      <c r="F23" s="482">
        <f>MIN(MaxMVAn,G23)</f>
        <v>0</v>
      </c>
      <c r="G23" s="477">
        <f>D23-MaxMVAn</f>
        <v>0</v>
      </c>
    </row>
    <row r="24" spans="1:7" ht="17.25" customHeight="1">
      <c r="A24" s="76" t="s">
        <v>205</v>
      </c>
      <c r="B24" s="94">
        <f>SUM(B19:B23)</f>
        <v>0</v>
      </c>
      <c r="C24" s="77"/>
      <c r="D24" s="94">
        <f>SUM(D19:D23)</f>
        <v>0</v>
      </c>
      <c r="E24" s="94">
        <f>SUM(E19:E23)</f>
        <v>0</v>
      </c>
      <c r="F24" s="77"/>
      <c r="G24" s="94">
        <f>SUM(G19:G23)</f>
        <v>0</v>
      </c>
    </row>
    <row r="25" spans="1:7" ht="21.6" customHeight="1" thickBot="1">
      <c r="A25" s="483" t="s">
        <v>206</v>
      </c>
      <c r="B25" s="484"/>
      <c r="C25" s="484"/>
      <c r="D25" s="484"/>
      <c r="E25" s="484"/>
      <c r="F25" s="484"/>
      <c r="G25" s="484"/>
    </row>
    <row r="26" spans="1:7" s="3" customFormat="1" ht="18" customHeight="1">
      <c r="A26" s="321" t="s">
        <v>207</v>
      </c>
      <c r="B26" s="322"/>
      <c r="C26" s="322"/>
      <c r="D26" s="323"/>
      <c r="E26" s="480">
        <f>'Mois 27'!E29</f>
        <v>0</v>
      </c>
      <c r="F26" s="317" t="s">
        <v>208</v>
      </c>
      <c r="G26" s="318"/>
    </row>
    <row r="27" spans="1:7" ht="21" customHeight="1">
      <c r="A27" s="332" t="s">
        <v>209</v>
      </c>
      <c r="B27" s="333"/>
      <c r="C27" s="333"/>
      <c r="D27" s="334"/>
      <c r="E27" s="480">
        <f>IF(E24&gt;E26,E24-E26,0)</f>
        <v>0</v>
      </c>
      <c r="F27" s="317" t="s">
        <v>210</v>
      </c>
      <c r="G27" s="318"/>
    </row>
    <row r="28" spans="1:7" ht="18.600000000000001" customHeight="1">
      <c r="A28" s="331" t="s">
        <v>211</v>
      </c>
      <c r="B28" s="331"/>
      <c r="C28" s="331"/>
      <c r="D28" s="331"/>
      <c r="E28" s="331"/>
      <c r="F28" s="331"/>
      <c r="G28" s="331"/>
    </row>
    <row r="29" spans="1:7" s="3" customFormat="1" ht="18" customHeight="1">
      <c r="A29" s="321" t="s">
        <v>212</v>
      </c>
      <c r="B29" s="322"/>
      <c r="C29" s="322"/>
      <c r="D29" s="323"/>
      <c r="E29" s="480">
        <f>IF(E27&gt;0,0,E26-E24)</f>
        <v>0</v>
      </c>
      <c r="F29" s="317" t="s">
        <v>213</v>
      </c>
      <c r="G29" s="318"/>
    </row>
  </sheetData>
  <sheetProtection password="E9A8" sheet="1" formatRows="0"/>
  <mergeCells count="41">
    <mergeCell ref="A2:C2"/>
    <mergeCell ref="D2:G2"/>
    <mergeCell ref="A1:G1"/>
    <mergeCell ref="A3:G3"/>
    <mergeCell ref="A7:E7"/>
    <mergeCell ref="F7:G7"/>
    <mergeCell ref="A4:G4"/>
    <mergeCell ref="A5:D5"/>
    <mergeCell ref="E5:F5"/>
    <mergeCell ref="A6:D6"/>
    <mergeCell ref="E6:F6"/>
    <mergeCell ref="A11:B11"/>
    <mergeCell ref="C11:D11"/>
    <mergeCell ref="F11:G11"/>
    <mergeCell ref="A12:G12"/>
    <mergeCell ref="A13:F13"/>
    <mergeCell ref="A8:E8"/>
    <mergeCell ref="F8:G8"/>
    <mergeCell ref="A9:G9"/>
    <mergeCell ref="A10:B10"/>
    <mergeCell ref="C10:D10"/>
    <mergeCell ref="F10:G10"/>
    <mergeCell ref="A25:G25"/>
    <mergeCell ref="A26:D26"/>
    <mergeCell ref="F26:G26"/>
    <mergeCell ref="A14:B14"/>
    <mergeCell ref="C14:G14"/>
    <mergeCell ref="A15:G15"/>
    <mergeCell ref="A16:G16"/>
    <mergeCell ref="C18:D18"/>
    <mergeCell ref="F18:G18"/>
    <mergeCell ref="D19:D21"/>
    <mergeCell ref="E19:E21"/>
    <mergeCell ref="G19:G21"/>
    <mergeCell ref="C17:D17"/>
    <mergeCell ref="F17:G17"/>
    <mergeCell ref="A28:G28"/>
    <mergeCell ref="A29:D29"/>
    <mergeCell ref="F29:G29"/>
    <mergeCell ref="A27:D27"/>
    <mergeCell ref="F27:G27"/>
  </mergeCells>
  <conditionalFormatting sqref="A28">
    <cfRule type="expression" dxfId="104" priority="2">
      <formula>AND($E$24&gt;0,$E$27=0)</formula>
    </cfRule>
  </conditionalFormatting>
  <conditionalFormatting sqref="B20:B24 E26:E27">
    <cfRule type="expression" dxfId="103" priority="6">
      <formula xml:space="preserve"> B20 =""</formula>
    </cfRule>
  </conditionalFormatting>
  <conditionalFormatting sqref="C11">
    <cfRule type="expression" dxfId="102" priority="1">
      <formula xml:space="preserve"> C11 = ""</formula>
    </cfRule>
  </conditionalFormatting>
  <conditionalFormatting sqref="C19:C22">
    <cfRule type="expression" dxfId="101" priority="14">
      <formula xml:space="preserve"> C19 =""</formula>
    </cfRule>
  </conditionalFormatting>
  <conditionalFormatting sqref="C14:G14">
    <cfRule type="expression" dxfId="100" priority="21">
      <formula xml:space="preserve"> C14 = ""</formula>
    </cfRule>
  </conditionalFormatting>
  <conditionalFormatting sqref="D22:D24">
    <cfRule type="expression" dxfId="99" priority="9">
      <formula xml:space="preserve"> D22 =""</formula>
    </cfRule>
  </conditionalFormatting>
  <conditionalFormatting sqref="D19:E19 G19 F20:F21 E22:G22">
    <cfRule type="expression" dxfId="98" priority="12">
      <formula xml:space="preserve"> D19 =""</formula>
    </cfRule>
  </conditionalFormatting>
  <conditionalFormatting sqref="E10">
    <cfRule type="expression" dxfId="97" priority="24">
      <formula>$A$11&lt;$F$6</formula>
    </cfRule>
  </conditionalFormatting>
  <conditionalFormatting sqref="E23:E24">
    <cfRule type="expression" dxfId="96" priority="10">
      <formula xml:space="preserve"> E23 =""</formula>
    </cfRule>
  </conditionalFormatting>
  <conditionalFormatting sqref="E29">
    <cfRule type="expression" dxfId="95" priority="4">
      <formula xml:space="preserve"> E29 =""</formula>
    </cfRule>
  </conditionalFormatting>
  <conditionalFormatting sqref="F23">
    <cfRule type="cellIs" dxfId="94" priority="16" operator="equal">
      <formula>0</formula>
    </cfRule>
  </conditionalFormatting>
  <conditionalFormatting sqref="G13">
    <cfRule type="expression" dxfId="93" priority="22">
      <formula>G13 = ""</formula>
    </cfRule>
  </conditionalFormatting>
  <conditionalFormatting sqref="G23:G24">
    <cfRule type="expression" dxfId="92" priority="3">
      <formula xml:space="preserve"> G23 =""</formula>
    </cfRule>
  </conditionalFormatting>
  <dataValidations count="2">
    <dataValidation type="date" allowBlank="1" showInputMessage="1" showErrorMessage="1" sqref="C11:D11" xr:uid="{09FDBCE6-E420-436C-B513-334E5EBAD642}">
      <formula1>45658</formula1>
      <formula2>54789</formula2>
    </dataValidation>
    <dataValidation allowBlank="1" showInputMessage="1" showErrorMessage="1" promptTitle="Note :" prompt="Les appuis financiers maximums tiennent compte de la participation au programme d'Énergir et/ou des appuis financiers versés dans la cadre du programme précédent d'Hydro-Québec - Système de gestion de l'énergie électrique." sqref="C17:E17" xr:uid="{FBCD28A9-DC2E-4671-AEF7-0020DC39DFA0}"/>
  </dataValidations>
  <pageMargins left="0.5" right="0.5" top="0.196850393700787" bottom="0.5" header="0.3" footer="0.3"/>
  <pageSetup fitToHeight="0" orientation="landscape" horizontalDpi="1200" verticalDpi="1200" r:id="rId1"/>
  <headerFooter>
    <oddHeader xml:space="preserve">&amp;R&amp;"Arial,Gras"&amp;12
</oddHeader>
    <oddFooter>&amp;L&amp;"Arial,Normal"&amp;6Formulaire - Demande d'appui financier au 39&amp;Xe&amp;X mois - Programme Système de gestion de l'énergie  (2026-02)&amp;R&amp;"Arial,Normal"&amp;6&amp;P/&amp;N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3" id="{595C610D-5FA2-45FD-833A-9AC772367AC4}">
            <xm:f>AND(Inscription!$C$27="oui",$A$11&lt;Inscription!$J$27)</xm:f>
            <x14:dxf>
              <font>
                <color rgb="FFFF0000"/>
              </font>
            </x14:dxf>
          </x14:cfRule>
          <xm:sqref>E11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7AC4B0D-501E-4B97-B6F7-1CC0AE0A24D6}">
          <x14:formula1>
            <xm:f>RefMenu!$G$22:$G$23</xm:f>
          </x14:formula1>
          <xm:sqref>G13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89424-97EA-4755-9983-1FF636F98754}">
  <sheetPr codeName="Feuil56">
    <tabColor rgb="FFD9E1F2"/>
    <pageSetUpPr fitToPage="1"/>
  </sheetPr>
  <dimension ref="A1:G29"/>
  <sheetViews>
    <sheetView showGridLines="0" view="pageLayout" zoomScaleNormal="100" workbookViewId="0">
      <selection activeCell="C11" sqref="C11:D11"/>
    </sheetView>
  </sheetViews>
  <sheetFormatPr defaultColWidth="11.42578125" defaultRowHeight="15"/>
  <cols>
    <col min="1" max="1" width="16.42578125" customWidth="1"/>
    <col min="2" max="2" width="15.5703125" customWidth="1"/>
    <col min="3" max="3" width="18.140625" customWidth="1"/>
    <col min="4" max="4" width="19.5703125" customWidth="1"/>
    <col min="5" max="5" width="17.5703125" style="2" customWidth="1"/>
    <col min="6" max="6" width="17.42578125" style="2" customWidth="1"/>
    <col min="7" max="7" width="22.5703125" style="2" customWidth="1"/>
  </cols>
  <sheetData>
    <row r="1" spans="1:7">
      <c r="A1" s="407"/>
      <c r="B1" s="407"/>
      <c r="C1" s="407"/>
      <c r="D1" s="407"/>
      <c r="E1" s="407"/>
      <c r="F1" s="407"/>
      <c r="G1" s="407"/>
    </row>
    <row r="2" spans="1:7" ht="28.7" customHeight="1">
      <c r="A2" s="407" t="e" vm="1">
        <v>#VALUE!</v>
      </c>
      <c r="B2" s="407"/>
      <c r="C2" s="407"/>
      <c r="D2" s="124" t="s">
        <v>218</v>
      </c>
      <c r="E2" s="125"/>
      <c r="F2" s="125"/>
      <c r="G2" s="125"/>
    </row>
    <row r="3" spans="1:7">
      <c r="A3" s="407"/>
      <c r="B3" s="407"/>
      <c r="C3" s="407"/>
      <c r="D3" s="407"/>
      <c r="E3" s="407"/>
      <c r="F3" s="407"/>
      <c r="G3" s="407"/>
    </row>
    <row r="4" spans="1:7" ht="15.75" thickBot="1">
      <c r="A4" s="206" t="s">
        <v>126</v>
      </c>
      <c r="B4" s="206"/>
      <c r="C4" s="206"/>
      <c r="D4" s="206"/>
      <c r="E4" s="206"/>
      <c r="F4" s="206"/>
      <c r="G4" s="206"/>
    </row>
    <row r="5" spans="1:7" ht="12" customHeight="1">
      <c r="A5" s="286" t="s">
        <v>77</v>
      </c>
      <c r="B5" s="286"/>
      <c r="C5" s="286"/>
      <c r="D5" s="286"/>
      <c r="E5" s="260" t="s">
        <v>127</v>
      </c>
      <c r="F5" s="262"/>
      <c r="G5" s="62" t="s">
        <v>128</v>
      </c>
    </row>
    <row r="6" spans="1:7" ht="16.5" customHeight="1">
      <c r="A6" s="283">
        <f>Inscription!A8</f>
        <v>0</v>
      </c>
      <c r="B6" s="283"/>
      <c r="C6" s="283"/>
      <c r="D6" s="283"/>
      <c r="E6" s="319">
        <f>Inscription!J8</f>
        <v>0</v>
      </c>
      <c r="F6" s="320"/>
      <c r="G6" s="65">
        <f>'Réservé HQ'!C5</f>
        <v>0</v>
      </c>
    </row>
    <row r="7" spans="1:7" ht="12" customHeight="1">
      <c r="A7" s="288" t="s">
        <v>175</v>
      </c>
      <c r="B7" s="289"/>
      <c r="C7" s="289"/>
      <c r="D7" s="289"/>
      <c r="E7" s="290"/>
      <c r="F7" s="255" t="s">
        <v>86</v>
      </c>
      <c r="G7" s="255"/>
    </row>
    <row r="8" spans="1:7" ht="16.5" customHeight="1">
      <c r="A8" s="283">
        <f>Inscription!A13</f>
        <v>0</v>
      </c>
      <c r="B8" s="283"/>
      <c r="C8" s="283"/>
      <c r="D8" s="283"/>
      <c r="E8" s="283"/>
      <c r="F8" s="256">
        <f>'Réservé HQ'!C6</f>
        <v>0</v>
      </c>
      <c r="G8" s="256"/>
    </row>
    <row r="9" spans="1:7" ht="21.6" customHeight="1" thickBot="1">
      <c r="A9" s="466" t="s">
        <v>196</v>
      </c>
      <c r="B9" s="466"/>
      <c r="C9" s="466"/>
      <c r="D9" s="466"/>
      <c r="E9" s="466"/>
      <c r="F9" s="466"/>
      <c r="G9" s="466"/>
    </row>
    <row r="10" spans="1:7" ht="12.2" customHeight="1">
      <c r="A10" s="324" t="s">
        <v>197</v>
      </c>
      <c r="B10" s="325"/>
      <c r="C10" s="324" t="s">
        <v>198</v>
      </c>
      <c r="D10" s="325"/>
      <c r="E10" s="39"/>
      <c r="F10" s="330" t="s">
        <v>199</v>
      </c>
      <c r="G10" s="271"/>
    </row>
    <row r="11" spans="1:7" ht="19.350000000000001" customHeight="1">
      <c r="A11" s="326">
        <f>'Mois 39'!C11</f>
        <v>0</v>
      </c>
      <c r="B11" s="327"/>
      <c r="C11" s="328"/>
      <c r="D11" s="329"/>
      <c r="E11" s="40"/>
      <c r="F11" s="284">
        <f>IF(G6&lt;&gt;0,EDATE(G6,51),0)</f>
        <v>0</v>
      </c>
      <c r="G11" s="285"/>
    </row>
    <row r="12" spans="1:7" ht="21.6" customHeight="1" thickBot="1">
      <c r="A12" s="291" t="s">
        <v>200</v>
      </c>
      <c r="B12" s="291"/>
      <c r="C12" s="291"/>
      <c r="D12" s="291"/>
      <c r="E12" s="291"/>
      <c r="F12" s="291"/>
      <c r="G12" s="291"/>
    </row>
    <row r="13" spans="1:7" ht="21" customHeight="1">
      <c r="A13" s="308" t="s">
        <v>179</v>
      </c>
      <c r="B13" s="308"/>
      <c r="C13" s="308"/>
      <c r="D13" s="308"/>
      <c r="E13" s="308"/>
      <c r="F13" s="308"/>
      <c r="G13" s="28"/>
    </row>
    <row r="14" spans="1:7" ht="21" customHeight="1">
      <c r="A14" s="309" t="s">
        <v>180</v>
      </c>
      <c r="B14" s="309"/>
      <c r="C14" s="310"/>
      <c r="D14" s="310"/>
      <c r="E14" s="310"/>
      <c r="F14" s="310"/>
      <c r="G14" s="310"/>
    </row>
    <row r="15" spans="1:7" ht="4.3499999999999996" customHeight="1">
      <c r="A15" s="335"/>
      <c r="B15" s="335"/>
      <c r="C15" s="335"/>
      <c r="D15" s="335"/>
      <c r="E15" s="335"/>
      <c r="F15" s="335"/>
      <c r="G15" s="335"/>
    </row>
    <row r="16" spans="1:7" ht="16.350000000000001" customHeight="1" thickBot="1">
      <c r="A16" s="413" t="s">
        <v>201</v>
      </c>
      <c r="B16" s="481"/>
      <c r="C16" s="481"/>
      <c r="D16" s="481"/>
      <c r="E16" s="481"/>
      <c r="F16" s="481"/>
      <c r="G16" s="481"/>
    </row>
    <row r="17" spans="1:7" ht="12" customHeight="1">
      <c r="A17" s="95"/>
      <c r="B17" s="470"/>
      <c r="C17" s="446" t="e" vm="3">
        <v>#VALUE!</v>
      </c>
      <c r="D17" s="447"/>
      <c r="E17" s="471"/>
      <c r="F17" s="446"/>
      <c r="G17" s="447"/>
    </row>
    <row r="18" spans="1:7" ht="29.1" customHeight="1">
      <c r="A18" s="96"/>
      <c r="B18" s="97" t="s">
        <v>202</v>
      </c>
      <c r="C18" s="336" t="s">
        <v>203</v>
      </c>
      <c r="D18" s="336"/>
      <c r="E18" s="101" t="s">
        <v>185</v>
      </c>
      <c r="F18" s="337" t="s">
        <v>204</v>
      </c>
      <c r="G18" s="337"/>
    </row>
    <row r="19" spans="1:7" ht="17.25" customHeight="1">
      <c r="A19" s="74" t="s">
        <v>186</v>
      </c>
      <c r="B19" s="473"/>
      <c r="C19" s="449">
        <f>'Mois 39'!F19</f>
        <v>0</v>
      </c>
      <c r="D19" s="472">
        <f>'Mois 39'!G19</f>
        <v>0</v>
      </c>
      <c r="E19" s="472">
        <f>IF(G13="non",MIN(SUM(MIN(0.95*B20,C20),MIN(0.95*B21,C21),MIN(0.95*B19,C19)),D19),0)</f>
        <v>0</v>
      </c>
      <c r="F19" s="473">
        <v>0</v>
      </c>
      <c r="G19" s="472">
        <f>D19-MIN(D19,E19)</f>
        <v>0</v>
      </c>
    </row>
    <row r="20" spans="1:7" ht="17.25" customHeight="1">
      <c r="A20" s="74" t="s">
        <v>147</v>
      </c>
      <c r="B20" s="448"/>
      <c r="C20" s="449">
        <f>'Mois 39'!F20</f>
        <v>0</v>
      </c>
      <c r="D20" s="474"/>
      <c r="E20" s="474"/>
      <c r="F20" s="449">
        <f t="shared" ref="F20" si="0">C20-MIN(C20,B20*0.95)</f>
        <v>0</v>
      </c>
      <c r="G20" s="474"/>
    </row>
    <row r="21" spans="1:7" ht="17.25" customHeight="1">
      <c r="A21" s="74" t="s">
        <v>148</v>
      </c>
      <c r="B21" s="448"/>
      <c r="C21" s="449">
        <f>'Mois 39'!F21</f>
        <v>0</v>
      </c>
      <c r="D21" s="475"/>
      <c r="E21" s="475"/>
      <c r="F21" s="449">
        <f>C21-MIN(C21,B21*0.95)</f>
        <v>0</v>
      </c>
      <c r="G21" s="475"/>
    </row>
    <row r="22" spans="1:7" ht="17.25" customHeight="1">
      <c r="A22" s="74" t="s">
        <v>188</v>
      </c>
      <c r="B22" s="448"/>
      <c r="C22" s="449">
        <f>'Mois 39'!F22</f>
        <v>0</v>
      </c>
      <c r="D22" s="449">
        <f>'Mois 39'!G22</f>
        <v>0</v>
      </c>
      <c r="E22" s="449">
        <f>IF(G13="non",MIN(B22*0.95,C22),0)</f>
        <v>0</v>
      </c>
      <c r="F22" s="449">
        <f>C22-E22</f>
        <v>0</v>
      </c>
      <c r="G22" s="449">
        <f>F22</f>
        <v>0</v>
      </c>
    </row>
    <row r="23" spans="1:7" ht="17.25" customHeight="1">
      <c r="A23" s="75" t="s">
        <v>189</v>
      </c>
      <c r="B23" s="485"/>
      <c r="C23" s="482">
        <f>MIN(MaxMVAn,D23)</f>
        <v>0</v>
      </c>
      <c r="D23" s="477">
        <f>'Mois 39'!G23</f>
        <v>0</v>
      </c>
      <c r="E23" s="477">
        <f>IF(G13="non",MIN(0.95*B23,C23),0)</f>
        <v>0</v>
      </c>
      <c r="F23" s="482">
        <f>MIN(MaxMVAn,G23)</f>
        <v>0</v>
      </c>
      <c r="G23" s="477">
        <f>D23-MaxMVAn</f>
        <v>0</v>
      </c>
    </row>
    <row r="24" spans="1:7" ht="17.25" customHeight="1">
      <c r="A24" s="76" t="s">
        <v>205</v>
      </c>
      <c r="B24" s="94">
        <f>SUM(B19:B23)</f>
        <v>0</v>
      </c>
      <c r="C24" s="77"/>
      <c r="D24" s="94">
        <f>SUM(D19:D23)</f>
        <v>0</v>
      </c>
      <c r="E24" s="94">
        <f>SUM(E19:E23)</f>
        <v>0</v>
      </c>
      <c r="F24" s="77"/>
      <c r="G24" s="94">
        <f>SUM(G19:G23)</f>
        <v>0</v>
      </c>
    </row>
    <row r="25" spans="1:7" ht="21.6" customHeight="1" thickBot="1">
      <c r="A25" s="483" t="s">
        <v>206</v>
      </c>
      <c r="B25" s="484"/>
      <c r="C25" s="484"/>
      <c r="D25" s="484"/>
      <c r="E25" s="484"/>
      <c r="F25" s="484"/>
      <c r="G25" s="484"/>
    </row>
    <row r="26" spans="1:7" s="3" customFormat="1" ht="18" customHeight="1">
      <c r="A26" s="321" t="s">
        <v>207</v>
      </c>
      <c r="B26" s="322"/>
      <c r="C26" s="322"/>
      <c r="D26" s="323"/>
      <c r="E26" s="480">
        <f>'Mois 39'!E29</f>
        <v>0</v>
      </c>
      <c r="F26" s="317" t="s">
        <v>208</v>
      </c>
      <c r="G26" s="318"/>
    </row>
    <row r="27" spans="1:7" ht="21" customHeight="1">
      <c r="A27" s="332" t="s">
        <v>209</v>
      </c>
      <c r="B27" s="333"/>
      <c r="C27" s="333"/>
      <c r="D27" s="334"/>
      <c r="E27" s="480">
        <f>IF(E24&gt;E26,E24-E26,0)</f>
        <v>0</v>
      </c>
      <c r="F27" s="317" t="s">
        <v>210</v>
      </c>
      <c r="G27" s="318"/>
    </row>
    <row r="28" spans="1:7" ht="18.600000000000001" customHeight="1">
      <c r="A28" s="331" t="s">
        <v>211</v>
      </c>
      <c r="B28" s="331"/>
      <c r="C28" s="331"/>
      <c r="D28" s="331"/>
      <c r="E28" s="331"/>
      <c r="F28" s="331"/>
      <c r="G28" s="331"/>
    </row>
    <row r="29" spans="1:7" s="3" customFormat="1" ht="18" customHeight="1">
      <c r="A29" s="321" t="s">
        <v>212</v>
      </c>
      <c r="B29" s="322"/>
      <c r="C29" s="322"/>
      <c r="D29" s="323"/>
      <c r="E29" s="480">
        <f>IF(E27&gt;0,0,E26-E24)</f>
        <v>0</v>
      </c>
      <c r="F29" s="317" t="s">
        <v>213</v>
      </c>
      <c r="G29" s="318"/>
    </row>
  </sheetData>
  <sheetProtection password="E9A8" sheet="1" formatRows="0"/>
  <mergeCells count="41">
    <mergeCell ref="A2:C2"/>
    <mergeCell ref="D2:G2"/>
    <mergeCell ref="A1:G1"/>
    <mergeCell ref="A3:G3"/>
    <mergeCell ref="A7:E7"/>
    <mergeCell ref="F7:G7"/>
    <mergeCell ref="A4:G4"/>
    <mergeCell ref="A5:D5"/>
    <mergeCell ref="E5:F5"/>
    <mergeCell ref="A6:D6"/>
    <mergeCell ref="E6:F6"/>
    <mergeCell ref="A11:B11"/>
    <mergeCell ref="C11:D11"/>
    <mergeCell ref="F11:G11"/>
    <mergeCell ref="A12:G12"/>
    <mergeCell ref="A13:F13"/>
    <mergeCell ref="A8:E8"/>
    <mergeCell ref="F8:G8"/>
    <mergeCell ref="A9:G9"/>
    <mergeCell ref="A10:B10"/>
    <mergeCell ref="C10:D10"/>
    <mergeCell ref="F10:G10"/>
    <mergeCell ref="A25:G25"/>
    <mergeCell ref="A26:D26"/>
    <mergeCell ref="F26:G26"/>
    <mergeCell ref="A14:B14"/>
    <mergeCell ref="C14:G14"/>
    <mergeCell ref="A15:G15"/>
    <mergeCell ref="A16:G16"/>
    <mergeCell ref="C18:D18"/>
    <mergeCell ref="F18:G18"/>
    <mergeCell ref="D19:D21"/>
    <mergeCell ref="E19:E21"/>
    <mergeCell ref="G19:G21"/>
    <mergeCell ref="C17:D17"/>
    <mergeCell ref="F17:G17"/>
    <mergeCell ref="A28:G28"/>
    <mergeCell ref="A29:D29"/>
    <mergeCell ref="F29:G29"/>
    <mergeCell ref="A27:D27"/>
    <mergeCell ref="F27:G27"/>
  </mergeCells>
  <conditionalFormatting sqref="A28">
    <cfRule type="expression" dxfId="90" priority="2">
      <formula>AND($E$24&gt;0,$E$27=0)</formula>
    </cfRule>
  </conditionalFormatting>
  <conditionalFormatting sqref="B20:B24 E26:E27">
    <cfRule type="expression" dxfId="89" priority="6">
      <formula xml:space="preserve"> B20 =""</formula>
    </cfRule>
  </conditionalFormatting>
  <conditionalFormatting sqref="C11">
    <cfRule type="expression" dxfId="88" priority="1">
      <formula xml:space="preserve"> C11 = ""</formula>
    </cfRule>
  </conditionalFormatting>
  <conditionalFormatting sqref="C19:C22">
    <cfRule type="expression" dxfId="87" priority="14">
      <formula xml:space="preserve"> C19 =""</formula>
    </cfRule>
  </conditionalFormatting>
  <conditionalFormatting sqref="C14:G14">
    <cfRule type="expression" dxfId="86" priority="21">
      <formula xml:space="preserve"> C14 = ""</formula>
    </cfRule>
  </conditionalFormatting>
  <conditionalFormatting sqref="D22:D24">
    <cfRule type="expression" dxfId="85" priority="9">
      <formula xml:space="preserve"> D22 =""</formula>
    </cfRule>
  </conditionalFormatting>
  <conditionalFormatting sqref="D19:E19 G19 F20:F21 E22:G22">
    <cfRule type="expression" dxfId="84" priority="12">
      <formula xml:space="preserve"> D19 =""</formula>
    </cfRule>
  </conditionalFormatting>
  <conditionalFormatting sqref="E10">
    <cfRule type="expression" dxfId="83" priority="24">
      <formula>$A$11&lt;$F$6</formula>
    </cfRule>
  </conditionalFormatting>
  <conditionalFormatting sqref="E23:E24">
    <cfRule type="expression" dxfId="82" priority="10">
      <formula xml:space="preserve"> E23 =""</formula>
    </cfRule>
  </conditionalFormatting>
  <conditionalFormatting sqref="E29">
    <cfRule type="expression" dxfId="81" priority="4">
      <formula xml:space="preserve"> E29 =""</formula>
    </cfRule>
  </conditionalFormatting>
  <conditionalFormatting sqref="F23">
    <cfRule type="cellIs" dxfId="80" priority="16" operator="equal">
      <formula>0</formula>
    </cfRule>
  </conditionalFormatting>
  <conditionalFormatting sqref="G13">
    <cfRule type="expression" dxfId="79" priority="22">
      <formula>G13 = ""</formula>
    </cfRule>
  </conditionalFormatting>
  <conditionalFormatting sqref="G23:G24">
    <cfRule type="expression" dxfId="78" priority="3">
      <formula xml:space="preserve"> G23 =""</formula>
    </cfRule>
  </conditionalFormatting>
  <dataValidations count="2">
    <dataValidation type="date" allowBlank="1" showInputMessage="1" showErrorMessage="1" sqref="C11:D11" xr:uid="{8600649D-550D-4C8D-9C08-D5D056D9BF93}">
      <formula1>45658</formula1>
      <formula2>54789</formula2>
    </dataValidation>
    <dataValidation allowBlank="1" showInputMessage="1" showErrorMessage="1" promptTitle="Note :" prompt="Les appuis financiers maximums tiennent compte de la participation au programme d'Énergir et/ou des appuis financiers versés dans la cadre du programme précédent d'Hydro-Québec - Système de gestion de l'énergie électrique." sqref="C17:E17" xr:uid="{84E732FC-01BD-4E39-AE82-AC95A9445ADA}"/>
  </dataValidations>
  <pageMargins left="0.5" right="0.5" top="0.196850393700787" bottom="0.5" header="0.3" footer="0.3"/>
  <pageSetup fitToHeight="0" orientation="landscape" horizontalDpi="1200" verticalDpi="1200" r:id="rId1"/>
  <headerFooter>
    <oddHeader xml:space="preserve">&amp;R&amp;"Arial,Gras"&amp;12
</oddHeader>
    <oddFooter>&amp;L&amp;"Arial,Normal"&amp;6Formulaire - Demande d'appui financier au 51&amp;Xe&amp;X mois - Programme Système de gestion de l'énergie  (2026-02)&amp;R&amp;"Arial,Normal"&amp;6&amp;P/&amp;N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3" id="{B0992AD2-CB8D-4964-BEAB-D6B005378E35}">
            <xm:f>AND(Inscription!$C$27="oui",$A$11&lt;Inscription!$J$27)</xm:f>
            <x14:dxf>
              <font>
                <color rgb="FFFF0000"/>
              </font>
            </x14:dxf>
          </x14:cfRule>
          <xm:sqref>E11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3370AF9-A08A-49C9-A2ED-31203D322C30}">
          <x14:formula1>
            <xm:f>RefMenu!$G$22:$G$23</xm:f>
          </x14:formula1>
          <xm:sqref>G13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8A9FB-1B44-46B7-82C3-307F5B9BDAB2}">
  <sheetPr codeName="Feuil57">
    <tabColor rgb="FFD9E1F2"/>
    <pageSetUpPr fitToPage="1"/>
  </sheetPr>
  <dimension ref="A1:G29"/>
  <sheetViews>
    <sheetView showGridLines="0" view="pageLayout" zoomScaleNormal="100" workbookViewId="0">
      <selection activeCell="C11" sqref="C11:D11"/>
    </sheetView>
  </sheetViews>
  <sheetFormatPr defaultColWidth="11.42578125" defaultRowHeight="15"/>
  <cols>
    <col min="1" max="1" width="16.42578125" customWidth="1"/>
    <col min="2" max="2" width="15.5703125" customWidth="1"/>
    <col min="3" max="3" width="18.140625" customWidth="1"/>
    <col min="4" max="4" width="19.5703125" customWidth="1"/>
    <col min="5" max="5" width="17.5703125" style="2" customWidth="1"/>
    <col min="6" max="6" width="17.42578125" style="2" customWidth="1"/>
    <col min="7" max="7" width="22.5703125" style="2" customWidth="1"/>
  </cols>
  <sheetData>
    <row r="1" spans="1:7">
      <c r="A1" s="407"/>
      <c r="B1" s="407"/>
      <c r="C1" s="407"/>
      <c r="D1" s="407"/>
      <c r="E1" s="407"/>
      <c r="F1" s="407"/>
      <c r="G1" s="407"/>
    </row>
    <row r="2" spans="1:7" ht="28.7" customHeight="1">
      <c r="A2" s="407" t="e" vm="1">
        <v>#VALUE!</v>
      </c>
      <c r="B2" s="407"/>
      <c r="C2" s="407"/>
      <c r="D2" s="124" t="s">
        <v>219</v>
      </c>
      <c r="E2" s="125"/>
      <c r="F2" s="125"/>
      <c r="G2" s="125"/>
    </row>
    <row r="3" spans="1:7">
      <c r="A3" s="407"/>
      <c r="B3" s="407"/>
      <c r="C3" s="407"/>
      <c r="D3" s="407"/>
      <c r="E3" s="407"/>
      <c r="F3" s="407"/>
      <c r="G3" s="407"/>
    </row>
    <row r="4" spans="1:7" ht="15.75" thickBot="1">
      <c r="A4" s="206" t="s">
        <v>126</v>
      </c>
      <c r="B4" s="206"/>
      <c r="C4" s="206"/>
      <c r="D4" s="206"/>
      <c r="E4" s="206"/>
      <c r="F4" s="206"/>
      <c r="G4" s="206"/>
    </row>
    <row r="5" spans="1:7" ht="12" customHeight="1">
      <c r="A5" s="286" t="s">
        <v>77</v>
      </c>
      <c r="B5" s="286"/>
      <c r="C5" s="286"/>
      <c r="D5" s="286"/>
      <c r="E5" s="260" t="s">
        <v>127</v>
      </c>
      <c r="F5" s="262"/>
      <c r="G5" s="62" t="s">
        <v>128</v>
      </c>
    </row>
    <row r="6" spans="1:7" ht="16.5" customHeight="1">
      <c r="A6" s="283">
        <f>Inscription!A8</f>
        <v>0</v>
      </c>
      <c r="B6" s="283"/>
      <c r="C6" s="283"/>
      <c r="D6" s="283"/>
      <c r="E6" s="319">
        <f>Inscription!J8</f>
        <v>0</v>
      </c>
      <c r="F6" s="320"/>
      <c r="G6" s="65">
        <f>'Réservé HQ'!C5</f>
        <v>0</v>
      </c>
    </row>
    <row r="7" spans="1:7" ht="12" customHeight="1">
      <c r="A7" s="288" t="s">
        <v>175</v>
      </c>
      <c r="B7" s="289"/>
      <c r="C7" s="289"/>
      <c r="D7" s="289"/>
      <c r="E7" s="290"/>
      <c r="F7" s="255" t="s">
        <v>86</v>
      </c>
      <c r="G7" s="255"/>
    </row>
    <row r="8" spans="1:7" ht="16.5" customHeight="1">
      <c r="A8" s="283">
        <f>Inscription!A13</f>
        <v>0</v>
      </c>
      <c r="B8" s="283"/>
      <c r="C8" s="283"/>
      <c r="D8" s="283"/>
      <c r="E8" s="283"/>
      <c r="F8" s="256">
        <f>'Réservé HQ'!C6</f>
        <v>0</v>
      </c>
      <c r="G8" s="256"/>
    </row>
    <row r="9" spans="1:7" ht="21.6" customHeight="1" thickBot="1">
      <c r="A9" s="466" t="s">
        <v>196</v>
      </c>
      <c r="B9" s="466"/>
      <c r="C9" s="466"/>
      <c r="D9" s="466"/>
      <c r="E9" s="466"/>
      <c r="F9" s="466"/>
      <c r="G9" s="466"/>
    </row>
    <row r="10" spans="1:7" ht="12.2" customHeight="1">
      <c r="A10" s="324" t="s">
        <v>197</v>
      </c>
      <c r="B10" s="325"/>
      <c r="C10" s="324" t="s">
        <v>198</v>
      </c>
      <c r="D10" s="325"/>
      <c r="E10" s="39"/>
      <c r="F10" s="330" t="s">
        <v>199</v>
      </c>
      <c r="G10" s="271"/>
    </row>
    <row r="11" spans="1:7" ht="19.350000000000001" customHeight="1">
      <c r="A11" s="326">
        <f>'Mois 51'!C11</f>
        <v>0</v>
      </c>
      <c r="B11" s="327"/>
      <c r="C11" s="328"/>
      <c r="D11" s="329"/>
      <c r="E11" s="40"/>
      <c r="F11" s="284">
        <f>IF(G6&lt;&gt;0,EDATE(G6,63),0)</f>
        <v>0</v>
      </c>
      <c r="G11" s="285"/>
    </row>
    <row r="12" spans="1:7" ht="21.6" customHeight="1" thickBot="1">
      <c r="A12" s="291" t="s">
        <v>200</v>
      </c>
      <c r="B12" s="291"/>
      <c r="C12" s="291"/>
      <c r="D12" s="291"/>
      <c r="E12" s="291"/>
      <c r="F12" s="291"/>
      <c r="G12" s="291"/>
    </row>
    <row r="13" spans="1:7" ht="21" customHeight="1">
      <c r="A13" s="308" t="s">
        <v>179</v>
      </c>
      <c r="B13" s="308"/>
      <c r="C13" s="308"/>
      <c r="D13" s="308"/>
      <c r="E13" s="308"/>
      <c r="F13" s="308"/>
      <c r="G13" s="28"/>
    </row>
    <row r="14" spans="1:7" ht="21" customHeight="1">
      <c r="A14" s="309" t="s">
        <v>180</v>
      </c>
      <c r="B14" s="309"/>
      <c r="C14" s="310"/>
      <c r="D14" s="310"/>
      <c r="E14" s="310"/>
      <c r="F14" s="310"/>
      <c r="G14" s="310"/>
    </row>
    <row r="15" spans="1:7" ht="4.3499999999999996" customHeight="1">
      <c r="A15" s="335"/>
      <c r="B15" s="335"/>
      <c r="C15" s="335"/>
      <c r="D15" s="335"/>
      <c r="E15" s="335"/>
      <c r="F15" s="335"/>
      <c r="G15" s="335"/>
    </row>
    <row r="16" spans="1:7" ht="16.350000000000001" customHeight="1" thickBot="1">
      <c r="A16" s="413" t="s">
        <v>201</v>
      </c>
      <c r="B16" s="481"/>
      <c r="C16" s="481"/>
      <c r="D16" s="481"/>
      <c r="E16" s="481"/>
      <c r="F16" s="481"/>
      <c r="G16" s="481"/>
    </row>
    <row r="17" spans="1:7" ht="12" customHeight="1">
      <c r="A17" s="95"/>
      <c r="B17" s="470"/>
      <c r="C17" s="446" t="e" vm="3">
        <v>#VALUE!</v>
      </c>
      <c r="D17" s="447"/>
      <c r="E17" s="471"/>
      <c r="F17" s="446"/>
      <c r="G17" s="447"/>
    </row>
    <row r="18" spans="1:7" ht="29.1" customHeight="1">
      <c r="A18" s="96"/>
      <c r="B18" s="97" t="s">
        <v>202</v>
      </c>
      <c r="C18" s="336" t="s">
        <v>203</v>
      </c>
      <c r="D18" s="336"/>
      <c r="E18" s="97" t="s">
        <v>185</v>
      </c>
      <c r="F18" s="337" t="s">
        <v>204</v>
      </c>
      <c r="G18" s="337"/>
    </row>
    <row r="19" spans="1:7" ht="17.25" customHeight="1">
      <c r="A19" s="74" t="s">
        <v>186</v>
      </c>
      <c r="B19" s="473"/>
      <c r="C19" s="449">
        <f>'Mois 51'!F19</f>
        <v>0</v>
      </c>
      <c r="D19" s="472">
        <f>'Mois 51'!G19</f>
        <v>0</v>
      </c>
      <c r="E19" s="472">
        <f>IF(G13="non",MIN(SUM(MIN(0.95*B20,C20),MIN(0.95*B21,C21),MIN(0.95*B19,C19)),D19),0)</f>
        <v>0</v>
      </c>
      <c r="F19" s="473">
        <v>0</v>
      </c>
      <c r="G19" s="486">
        <v>0</v>
      </c>
    </row>
    <row r="20" spans="1:7" ht="17.25" customHeight="1">
      <c r="A20" s="74" t="s">
        <v>147</v>
      </c>
      <c r="B20" s="448"/>
      <c r="C20" s="449">
        <f>'Mois 51'!F20</f>
        <v>0</v>
      </c>
      <c r="D20" s="474"/>
      <c r="E20" s="474"/>
      <c r="F20" s="473">
        <v>0</v>
      </c>
      <c r="G20" s="487"/>
    </row>
    <row r="21" spans="1:7" ht="17.25" customHeight="1">
      <c r="A21" s="74" t="s">
        <v>148</v>
      </c>
      <c r="B21" s="448"/>
      <c r="C21" s="449">
        <f>'Mois 51'!F21</f>
        <v>0</v>
      </c>
      <c r="D21" s="475"/>
      <c r="E21" s="475"/>
      <c r="F21" s="473">
        <v>0</v>
      </c>
      <c r="G21" s="488"/>
    </row>
    <row r="22" spans="1:7" ht="17.25" customHeight="1">
      <c r="A22" s="74" t="s">
        <v>188</v>
      </c>
      <c r="B22" s="448"/>
      <c r="C22" s="449">
        <f>'Mois 51'!F22</f>
        <v>0</v>
      </c>
      <c r="D22" s="449">
        <f>'Mois 51'!G22</f>
        <v>0</v>
      </c>
      <c r="E22" s="449">
        <f>IF(G13="non",MIN(B22*0.95,C22),0)</f>
        <v>0</v>
      </c>
      <c r="F22" s="473">
        <v>0</v>
      </c>
      <c r="G22" s="473">
        <f>F22</f>
        <v>0</v>
      </c>
    </row>
    <row r="23" spans="1:7" ht="17.25" customHeight="1">
      <c r="A23" s="75" t="s">
        <v>189</v>
      </c>
      <c r="B23" s="485"/>
      <c r="C23" s="482">
        <f>MIN(MaxMVAn,D23)</f>
        <v>0</v>
      </c>
      <c r="D23" s="477">
        <f>'Mois 51'!G23</f>
        <v>0</v>
      </c>
      <c r="E23" s="477">
        <f>IF(G13="non",MIN(0.95*B23,C23),0)</f>
        <v>0</v>
      </c>
      <c r="F23" s="482">
        <f>MIN(MaxMVAn,G23)</f>
        <v>0</v>
      </c>
      <c r="G23" s="477">
        <f>D23-MaxMVAn</f>
        <v>0</v>
      </c>
    </row>
    <row r="24" spans="1:7" ht="17.25" customHeight="1">
      <c r="A24" s="76" t="s">
        <v>205</v>
      </c>
      <c r="B24" s="94">
        <f>SUM(B19:B23)</f>
        <v>0</v>
      </c>
      <c r="C24" s="77"/>
      <c r="D24" s="94">
        <f>SUM(D19:D23)</f>
        <v>0</v>
      </c>
      <c r="E24" s="94">
        <f>SUM(E19:E23)</f>
        <v>0</v>
      </c>
      <c r="F24" s="77"/>
      <c r="G24" s="94">
        <f>SUM(G19:G23)</f>
        <v>0</v>
      </c>
    </row>
    <row r="25" spans="1:7" ht="21.6" customHeight="1" thickBot="1">
      <c r="A25" s="483" t="s">
        <v>206</v>
      </c>
      <c r="B25" s="484"/>
      <c r="C25" s="484"/>
      <c r="D25" s="484"/>
      <c r="E25" s="484"/>
      <c r="F25" s="484"/>
      <c r="G25" s="484"/>
    </row>
    <row r="26" spans="1:7" s="3" customFormat="1" ht="18" customHeight="1">
      <c r="A26" s="321" t="s">
        <v>207</v>
      </c>
      <c r="B26" s="322"/>
      <c r="C26" s="322"/>
      <c r="D26" s="323"/>
      <c r="E26" s="480">
        <f>'Mois 51'!E29</f>
        <v>0</v>
      </c>
      <c r="F26" s="317" t="s">
        <v>208</v>
      </c>
      <c r="G26" s="318"/>
    </row>
    <row r="27" spans="1:7" ht="21" customHeight="1">
      <c r="A27" s="332" t="s">
        <v>209</v>
      </c>
      <c r="B27" s="333"/>
      <c r="C27" s="333"/>
      <c r="D27" s="334"/>
      <c r="E27" s="480">
        <f>IF(E24&gt;E26,E24-E26,0)</f>
        <v>0</v>
      </c>
      <c r="F27" s="317" t="s">
        <v>210</v>
      </c>
      <c r="G27" s="318"/>
    </row>
    <row r="28" spans="1:7" ht="18.600000000000001" customHeight="1">
      <c r="A28" s="331" t="s">
        <v>211</v>
      </c>
      <c r="B28" s="331"/>
      <c r="C28" s="331"/>
      <c r="D28" s="331"/>
      <c r="E28" s="331"/>
      <c r="F28" s="331"/>
      <c r="G28" s="331"/>
    </row>
    <row r="29" spans="1:7" s="3" customFormat="1" ht="18" customHeight="1">
      <c r="A29" s="321" t="s">
        <v>212</v>
      </c>
      <c r="B29" s="322"/>
      <c r="C29" s="322"/>
      <c r="D29" s="323"/>
      <c r="E29" s="480">
        <f>IF(E27&gt;0,0,E26-E24)</f>
        <v>0</v>
      </c>
      <c r="F29" s="317" t="s">
        <v>213</v>
      </c>
      <c r="G29" s="318"/>
    </row>
  </sheetData>
  <sheetProtection password="E9A8" sheet="1" formatRows="0"/>
  <mergeCells count="41">
    <mergeCell ref="A2:C2"/>
    <mergeCell ref="D2:G2"/>
    <mergeCell ref="A1:G1"/>
    <mergeCell ref="A3:G3"/>
    <mergeCell ref="A7:E7"/>
    <mergeCell ref="F7:G7"/>
    <mergeCell ref="A4:G4"/>
    <mergeCell ref="A5:D5"/>
    <mergeCell ref="E5:F5"/>
    <mergeCell ref="A6:D6"/>
    <mergeCell ref="E6:F6"/>
    <mergeCell ref="A11:B11"/>
    <mergeCell ref="C11:D11"/>
    <mergeCell ref="F11:G11"/>
    <mergeCell ref="A12:G12"/>
    <mergeCell ref="A13:F13"/>
    <mergeCell ref="A8:E8"/>
    <mergeCell ref="F8:G8"/>
    <mergeCell ref="A9:G9"/>
    <mergeCell ref="A10:B10"/>
    <mergeCell ref="C10:D10"/>
    <mergeCell ref="F10:G10"/>
    <mergeCell ref="A25:G25"/>
    <mergeCell ref="A26:D26"/>
    <mergeCell ref="F26:G26"/>
    <mergeCell ref="A14:B14"/>
    <mergeCell ref="C14:G14"/>
    <mergeCell ref="A15:G15"/>
    <mergeCell ref="A16:G16"/>
    <mergeCell ref="C18:D18"/>
    <mergeCell ref="F18:G18"/>
    <mergeCell ref="D19:D21"/>
    <mergeCell ref="E19:E21"/>
    <mergeCell ref="G19:G21"/>
    <mergeCell ref="C17:D17"/>
    <mergeCell ref="F17:G17"/>
    <mergeCell ref="A28:G28"/>
    <mergeCell ref="A29:D29"/>
    <mergeCell ref="F29:G29"/>
    <mergeCell ref="A27:D27"/>
    <mergeCell ref="F27:G27"/>
  </mergeCells>
  <conditionalFormatting sqref="A28">
    <cfRule type="expression" dxfId="76" priority="2">
      <formula>AND($E$24&gt;0,$E$27=0)</formula>
    </cfRule>
  </conditionalFormatting>
  <conditionalFormatting sqref="B20:B24 E26:E27">
    <cfRule type="expression" dxfId="75" priority="6">
      <formula xml:space="preserve"> B20 =""</formula>
    </cfRule>
  </conditionalFormatting>
  <conditionalFormatting sqref="C11">
    <cfRule type="expression" dxfId="74" priority="1">
      <formula xml:space="preserve"> C11 = ""</formula>
    </cfRule>
  </conditionalFormatting>
  <conditionalFormatting sqref="C19:C22">
    <cfRule type="expression" dxfId="73" priority="14">
      <formula xml:space="preserve"> C19 =""</formula>
    </cfRule>
  </conditionalFormatting>
  <conditionalFormatting sqref="C14:G14">
    <cfRule type="expression" dxfId="72" priority="21">
      <formula xml:space="preserve"> C14 = ""</formula>
    </cfRule>
  </conditionalFormatting>
  <conditionalFormatting sqref="D22:D24">
    <cfRule type="expression" dxfId="71" priority="9">
      <formula xml:space="preserve"> D22 =""</formula>
    </cfRule>
  </conditionalFormatting>
  <conditionalFormatting sqref="D19:E19 G19 F20:F21 E22:G22">
    <cfRule type="expression" dxfId="70" priority="12">
      <formula xml:space="preserve"> D19 =""</formula>
    </cfRule>
  </conditionalFormatting>
  <conditionalFormatting sqref="E10">
    <cfRule type="expression" dxfId="69" priority="24">
      <formula>$A$11&lt;$F$6</formula>
    </cfRule>
  </conditionalFormatting>
  <conditionalFormatting sqref="E23:E24">
    <cfRule type="expression" dxfId="68" priority="10">
      <formula xml:space="preserve"> E23 =""</formula>
    </cfRule>
  </conditionalFormatting>
  <conditionalFormatting sqref="E29">
    <cfRule type="expression" dxfId="67" priority="4">
      <formula xml:space="preserve"> E29 =""</formula>
    </cfRule>
  </conditionalFormatting>
  <conditionalFormatting sqref="F23">
    <cfRule type="cellIs" dxfId="66" priority="16" operator="equal">
      <formula>0</formula>
    </cfRule>
  </conditionalFormatting>
  <conditionalFormatting sqref="G13">
    <cfRule type="expression" dxfId="65" priority="22">
      <formula>G13 = ""</formula>
    </cfRule>
  </conditionalFormatting>
  <conditionalFormatting sqref="G23:G24">
    <cfRule type="expression" dxfId="64" priority="3">
      <formula xml:space="preserve"> G23 =""</formula>
    </cfRule>
  </conditionalFormatting>
  <dataValidations count="2">
    <dataValidation type="date" allowBlank="1" showInputMessage="1" showErrorMessage="1" sqref="C11:D11" xr:uid="{D3F685F7-DDF4-401A-AB02-D113ED0C39F1}">
      <formula1>45658</formula1>
      <formula2>54789</formula2>
    </dataValidation>
    <dataValidation allowBlank="1" showInputMessage="1" showErrorMessage="1" promptTitle="Note :" prompt="Les appuis financiers maximums tiennent compte de la participation au programme d'Énergir et/ou des appuis financiers versés dans la cadre du programme précédent d'Hydro-Québec - Système de gestion de l'énergie électrique." sqref="C17:E17" xr:uid="{48F38639-351A-4813-AF2B-E5A574CB3F78}"/>
  </dataValidations>
  <pageMargins left="0.5" right="0.5" top="0.196850393700787" bottom="0.5" header="0.3" footer="0.3"/>
  <pageSetup fitToHeight="0" orientation="landscape" horizontalDpi="1200" verticalDpi="1200" r:id="rId1"/>
  <headerFooter>
    <oddFooter>&amp;L&amp;"Arial,Normal"&amp;6Formulaire - Demande d'appui financier au 63&amp;Xe&amp;X mois - Programme Système de gestion de l'énergie  (2026-02)&amp;R&amp;"Arial,Normal"&amp;6&amp;P/&amp;N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3" id="{F5537089-D2A3-4456-A8EC-2D5F7809E709}">
            <xm:f>AND(Inscription!$C$27="oui",$A$11&lt;Inscription!$J$27)</xm:f>
            <x14:dxf>
              <font>
                <color rgb="FFFF0000"/>
              </font>
            </x14:dxf>
          </x14:cfRule>
          <xm:sqref>E11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5C8870F-6771-4E94-BDB5-4AB7D0A9EAC7}">
          <x14:formula1>
            <xm:f>RefMenu!$G$22:$G$23</xm:f>
          </x14:formula1>
          <xm:sqref>G13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EFCBC-30C3-4D51-9DA9-C1E1AE866485}">
  <sheetPr codeName="Feuil58">
    <tabColor rgb="FFD9E1F2"/>
    <pageSetUpPr fitToPage="1"/>
  </sheetPr>
  <dimension ref="A1:G29"/>
  <sheetViews>
    <sheetView showGridLines="0" view="pageLayout" zoomScaleNormal="100" workbookViewId="0">
      <selection activeCell="C11" sqref="C11:D11"/>
    </sheetView>
  </sheetViews>
  <sheetFormatPr defaultColWidth="11.42578125" defaultRowHeight="15"/>
  <cols>
    <col min="1" max="1" width="16.42578125" customWidth="1"/>
    <col min="2" max="2" width="15.5703125" customWidth="1"/>
    <col min="3" max="3" width="18.140625" customWidth="1"/>
    <col min="4" max="4" width="19.5703125" customWidth="1"/>
    <col min="5" max="5" width="17.5703125" style="2" customWidth="1"/>
    <col min="6" max="6" width="17.42578125" style="2" customWidth="1"/>
    <col min="7" max="7" width="22.5703125" style="2" customWidth="1"/>
  </cols>
  <sheetData>
    <row r="1" spans="1:7">
      <c r="A1" s="407"/>
      <c r="B1" s="407"/>
      <c r="C1" s="407"/>
      <c r="D1" s="407"/>
      <c r="E1" s="407"/>
      <c r="F1" s="407"/>
      <c r="G1" s="407"/>
    </row>
    <row r="2" spans="1:7" ht="28.7" customHeight="1">
      <c r="A2" s="407" t="e" vm="1">
        <v>#VALUE!</v>
      </c>
      <c r="B2" s="407"/>
      <c r="C2" s="407"/>
      <c r="D2" s="124" t="s">
        <v>220</v>
      </c>
      <c r="E2" s="125"/>
      <c r="F2" s="125"/>
      <c r="G2" s="125"/>
    </row>
    <row r="3" spans="1:7">
      <c r="A3" s="407"/>
      <c r="B3" s="407"/>
      <c r="C3" s="407"/>
      <c r="D3" s="407"/>
      <c r="E3" s="407"/>
      <c r="F3" s="407"/>
      <c r="G3" s="407"/>
    </row>
    <row r="4" spans="1:7" ht="15.75" thickBot="1">
      <c r="A4" s="206" t="s">
        <v>126</v>
      </c>
      <c r="B4" s="206"/>
      <c r="C4" s="206"/>
      <c r="D4" s="206"/>
      <c r="E4" s="206"/>
      <c r="F4" s="206"/>
      <c r="G4" s="206"/>
    </row>
    <row r="5" spans="1:7" ht="12" customHeight="1">
      <c r="A5" s="286" t="s">
        <v>77</v>
      </c>
      <c r="B5" s="286"/>
      <c r="C5" s="286"/>
      <c r="D5" s="286"/>
      <c r="E5" s="260" t="s">
        <v>127</v>
      </c>
      <c r="F5" s="262"/>
      <c r="G5" s="62" t="s">
        <v>128</v>
      </c>
    </row>
    <row r="6" spans="1:7" ht="16.5" customHeight="1">
      <c r="A6" s="283">
        <f>Inscription!A8</f>
        <v>0</v>
      </c>
      <c r="B6" s="283"/>
      <c r="C6" s="283"/>
      <c r="D6" s="283"/>
      <c r="E6" s="319">
        <f>Inscription!J8</f>
        <v>0</v>
      </c>
      <c r="F6" s="320"/>
      <c r="G6" s="65">
        <f>'Réservé HQ'!C5</f>
        <v>0</v>
      </c>
    </row>
    <row r="7" spans="1:7" ht="12" customHeight="1">
      <c r="A7" s="288" t="s">
        <v>175</v>
      </c>
      <c r="B7" s="289"/>
      <c r="C7" s="289"/>
      <c r="D7" s="289"/>
      <c r="E7" s="290"/>
      <c r="F7" s="255" t="s">
        <v>86</v>
      </c>
      <c r="G7" s="255"/>
    </row>
    <row r="8" spans="1:7" ht="16.5" customHeight="1">
      <c r="A8" s="283">
        <f>Inscription!A13</f>
        <v>0</v>
      </c>
      <c r="B8" s="283"/>
      <c r="C8" s="283"/>
      <c r="D8" s="283"/>
      <c r="E8" s="283"/>
      <c r="F8" s="256">
        <f>'Réservé HQ'!C6</f>
        <v>0</v>
      </c>
      <c r="G8" s="256"/>
    </row>
    <row r="9" spans="1:7" ht="21.6" customHeight="1" thickBot="1">
      <c r="A9" s="466" t="s">
        <v>196</v>
      </c>
      <c r="B9" s="466"/>
      <c r="C9" s="466"/>
      <c r="D9" s="466"/>
      <c r="E9" s="466"/>
      <c r="F9" s="466"/>
      <c r="G9" s="466"/>
    </row>
    <row r="10" spans="1:7" ht="12.2" customHeight="1">
      <c r="A10" s="324" t="s">
        <v>197</v>
      </c>
      <c r="B10" s="325"/>
      <c r="C10" s="324" t="s">
        <v>198</v>
      </c>
      <c r="D10" s="325"/>
      <c r="E10" s="39"/>
      <c r="F10" s="330" t="s">
        <v>199</v>
      </c>
      <c r="G10" s="271"/>
    </row>
    <row r="11" spans="1:7" ht="19.350000000000001" customHeight="1">
      <c r="A11" s="326">
        <f>'Mois 63'!C11</f>
        <v>0</v>
      </c>
      <c r="B11" s="327"/>
      <c r="C11" s="328"/>
      <c r="D11" s="329"/>
      <c r="E11" s="40"/>
      <c r="F11" s="284">
        <f>IF(G6&lt;&gt;0,EDATE(G6,75),0)</f>
        <v>0</v>
      </c>
      <c r="G11" s="285"/>
    </row>
    <row r="12" spans="1:7" ht="21.6" customHeight="1" thickBot="1">
      <c r="A12" s="291" t="s">
        <v>200</v>
      </c>
      <c r="B12" s="291"/>
      <c r="C12" s="291"/>
      <c r="D12" s="291"/>
      <c r="E12" s="291"/>
      <c r="F12" s="291"/>
      <c r="G12" s="291"/>
    </row>
    <row r="13" spans="1:7" ht="21" customHeight="1">
      <c r="A13" s="308" t="s">
        <v>179</v>
      </c>
      <c r="B13" s="308"/>
      <c r="C13" s="308"/>
      <c r="D13" s="308"/>
      <c r="E13" s="308"/>
      <c r="F13" s="308"/>
      <c r="G13" s="28"/>
    </row>
    <row r="14" spans="1:7" ht="21" customHeight="1">
      <c r="A14" s="309" t="s">
        <v>180</v>
      </c>
      <c r="B14" s="309"/>
      <c r="C14" s="310"/>
      <c r="D14" s="310"/>
      <c r="E14" s="310"/>
      <c r="F14" s="310"/>
      <c r="G14" s="310"/>
    </row>
    <row r="15" spans="1:7" ht="4.3499999999999996" customHeight="1">
      <c r="A15" s="335"/>
      <c r="B15" s="335"/>
      <c r="C15" s="335"/>
      <c r="D15" s="335"/>
      <c r="E15" s="335"/>
      <c r="F15" s="335"/>
      <c r="G15" s="335"/>
    </row>
    <row r="16" spans="1:7" ht="16.350000000000001" customHeight="1" thickBot="1">
      <c r="A16" s="413" t="s">
        <v>201</v>
      </c>
      <c r="B16" s="481"/>
      <c r="C16" s="481"/>
      <c r="D16" s="481"/>
      <c r="E16" s="481"/>
      <c r="F16" s="481"/>
      <c r="G16" s="481"/>
    </row>
    <row r="17" spans="1:7" ht="12" customHeight="1">
      <c r="A17" s="95"/>
      <c r="B17" s="470"/>
      <c r="C17" s="446" t="e" vm="3">
        <v>#VALUE!</v>
      </c>
      <c r="D17" s="447"/>
      <c r="E17" s="471"/>
      <c r="F17" s="446"/>
      <c r="G17" s="447"/>
    </row>
    <row r="18" spans="1:7" ht="29.1" customHeight="1">
      <c r="A18" s="96"/>
      <c r="B18" s="97" t="s">
        <v>202</v>
      </c>
      <c r="C18" s="336" t="s">
        <v>203</v>
      </c>
      <c r="D18" s="336"/>
      <c r="E18" s="97" t="s">
        <v>185</v>
      </c>
      <c r="F18" s="337" t="s">
        <v>204</v>
      </c>
      <c r="G18" s="337"/>
    </row>
    <row r="19" spans="1:7" ht="17.25" customHeight="1">
      <c r="A19" s="74" t="s">
        <v>186</v>
      </c>
      <c r="B19" s="473"/>
      <c r="C19" s="449">
        <f>'Mois 63'!F19</f>
        <v>0</v>
      </c>
      <c r="D19" s="472">
        <f>'Mois 63'!G19</f>
        <v>0</v>
      </c>
      <c r="E19" s="472">
        <f>IF(G13="non",MIN(SUM(MIN(0.95*B20,C20),MIN(0.95*B21,C21),MIN(0.95*B19,C19)),D19),0)</f>
        <v>0</v>
      </c>
      <c r="F19" s="473">
        <v>0</v>
      </c>
      <c r="G19" s="486">
        <f>0</f>
        <v>0</v>
      </c>
    </row>
    <row r="20" spans="1:7" ht="17.25" customHeight="1">
      <c r="A20" s="74" t="s">
        <v>147</v>
      </c>
      <c r="B20" s="473"/>
      <c r="C20" s="449">
        <f>'Mois 63'!F20</f>
        <v>0</v>
      </c>
      <c r="D20" s="474"/>
      <c r="E20" s="474"/>
      <c r="F20" s="473">
        <v>0</v>
      </c>
      <c r="G20" s="487"/>
    </row>
    <row r="21" spans="1:7" ht="17.25" customHeight="1">
      <c r="A21" s="74" t="s">
        <v>148</v>
      </c>
      <c r="B21" s="473"/>
      <c r="C21" s="449">
        <f>'Mois 63'!F21</f>
        <v>0</v>
      </c>
      <c r="D21" s="475"/>
      <c r="E21" s="475"/>
      <c r="F21" s="473">
        <v>0</v>
      </c>
      <c r="G21" s="488"/>
    </row>
    <row r="22" spans="1:7" ht="17.25" customHeight="1">
      <c r="A22" s="74" t="s">
        <v>188</v>
      </c>
      <c r="B22" s="473"/>
      <c r="C22" s="449">
        <f>'Mois 63'!F22</f>
        <v>0</v>
      </c>
      <c r="D22" s="449">
        <f>'Mois 63'!G22</f>
        <v>0</v>
      </c>
      <c r="E22" s="449">
        <f>IF(G13="non",MIN(B22*0.95,C22),0)</f>
        <v>0</v>
      </c>
      <c r="F22" s="473">
        <v>0</v>
      </c>
      <c r="G22" s="473">
        <v>0</v>
      </c>
    </row>
    <row r="23" spans="1:7" ht="17.25" customHeight="1">
      <c r="A23" s="75" t="s">
        <v>189</v>
      </c>
      <c r="B23" s="485"/>
      <c r="C23" s="482">
        <f>MIN(MaxMVAn,D23)</f>
        <v>0</v>
      </c>
      <c r="D23" s="477">
        <f>'Mois 63'!G23</f>
        <v>0</v>
      </c>
      <c r="E23" s="477">
        <f>IF(G13="non",MIN(0.95*B23,C23),0)</f>
        <v>0</v>
      </c>
      <c r="F23" s="482">
        <v>0</v>
      </c>
      <c r="G23" s="476">
        <v>0</v>
      </c>
    </row>
    <row r="24" spans="1:7" ht="17.25" customHeight="1">
      <c r="A24" s="76" t="s">
        <v>205</v>
      </c>
      <c r="B24" s="94">
        <f>SUM(B19:B23)</f>
        <v>0</v>
      </c>
      <c r="C24" s="77"/>
      <c r="D24" s="94">
        <f>SUM(D19:D23)</f>
        <v>0</v>
      </c>
      <c r="E24" s="94">
        <f>SUM(E19:E23)</f>
        <v>0</v>
      </c>
      <c r="F24" s="77"/>
      <c r="G24" s="94">
        <f>SUM(G19:G23)</f>
        <v>0</v>
      </c>
    </row>
    <row r="25" spans="1:7" ht="21.6" customHeight="1" thickBot="1">
      <c r="A25" s="483" t="s">
        <v>206</v>
      </c>
      <c r="B25" s="484"/>
      <c r="C25" s="484"/>
      <c r="D25" s="484"/>
      <c r="E25" s="484"/>
      <c r="F25" s="484"/>
      <c r="G25" s="484"/>
    </row>
    <row r="26" spans="1:7" s="3" customFormat="1" ht="18" customHeight="1">
      <c r="A26" s="321" t="s">
        <v>207</v>
      </c>
      <c r="B26" s="322"/>
      <c r="C26" s="322"/>
      <c r="D26" s="323"/>
      <c r="E26" s="480">
        <f>'Mois 51'!E29</f>
        <v>0</v>
      </c>
      <c r="F26" s="317" t="s">
        <v>208</v>
      </c>
      <c r="G26" s="318"/>
    </row>
    <row r="27" spans="1:7" ht="21" customHeight="1">
      <c r="A27" s="332" t="s">
        <v>209</v>
      </c>
      <c r="B27" s="333"/>
      <c r="C27" s="333"/>
      <c r="D27" s="334"/>
      <c r="E27" s="480">
        <f>IF(E24&gt;E26,E24-E26,0)</f>
        <v>0</v>
      </c>
      <c r="F27" s="317" t="s">
        <v>210</v>
      </c>
      <c r="G27" s="318"/>
    </row>
    <row r="28" spans="1:7" ht="18.600000000000001" customHeight="1">
      <c r="A28" s="331" t="s">
        <v>211</v>
      </c>
      <c r="B28" s="331"/>
      <c r="C28" s="331"/>
      <c r="D28" s="331"/>
      <c r="E28" s="331"/>
      <c r="F28" s="331"/>
      <c r="G28" s="331"/>
    </row>
    <row r="29" spans="1:7" s="3" customFormat="1" ht="18" customHeight="1">
      <c r="A29" s="321" t="s">
        <v>212</v>
      </c>
      <c r="B29" s="322"/>
      <c r="C29" s="322"/>
      <c r="D29" s="323"/>
      <c r="E29" s="480">
        <f>IF(E27&gt;0,0,E26-E24)</f>
        <v>0</v>
      </c>
      <c r="F29" s="317" t="s">
        <v>213</v>
      </c>
      <c r="G29" s="318"/>
    </row>
  </sheetData>
  <sheetProtection password="E9A8" sheet="1" formatRows="0"/>
  <mergeCells count="41">
    <mergeCell ref="A2:C2"/>
    <mergeCell ref="D2:G2"/>
    <mergeCell ref="A1:G1"/>
    <mergeCell ref="A3:G3"/>
    <mergeCell ref="A7:E7"/>
    <mergeCell ref="F7:G7"/>
    <mergeCell ref="A4:G4"/>
    <mergeCell ref="A5:D5"/>
    <mergeCell ref="E5:F5"/>
    <mergeCell ref="A6:D6"/>
    <mergeCell ref="E6:F6"/>
    <mergeCell ref="A11:B11"/>
    <mergeCell ref="C11:D11"/>
    <mergeCell ref="F11:G11"/>
    <mergeCell ref="A12:G12"/>
    <mergeCell ref="A13:F13"/>
    <mergeCell ref="A8:E8"/>
    <mergeCell ref="F8:G8"/>
    <mergeCell ref="A9:G9"/>
    <mergeCell ref="A10:B10"/>
    <mergeCell ref="C10:D10"/>
    <mergeCell ref="F10:G10"/>
    <mergeCell ref="A25:G25"/>
    <mergeCell ref="A26:D26"/>
    <mergeCell ref="F26:G26"/>
    <mergeCell ref="A14:B14"/>
    <mergeCell ref="C14:G14"/>
    <mergeCell ref="A15:G15"/>
    <mergeCell ref="A16:G16"/>
    <mergeCell ref="C18:D18"/>
    <mergeCell ref="F18:G18"/>
    <mergeCell ref="D19:D21"/>
    <mergeCell ref="E19:E21"/>
    <mergeCell ref="G19:G21"/>
    <mergeCell ref="C17:D17"/>
    <mergeCell ref="F17:G17"/>
    <mergeCell ref="A28:G28"/>
    <mergeCell ref="A29:D29"/>
    <mergeCell ref="F29:G29"/>
    <mergeCell ref="A27:D27"/>
    <mergeCell ref="F27:G27"/>
  </mergeCells>
  <conditionalFormatting sqref="A28">
    <cfRule type="expression" dxfId="62" priority="2">
      <formula>AND($E$24&gt;0,$E$27=0)</formula>
    </cfRule>
  </conditionalFormatting>
  <conditionalFormatting sqref="B23:B24 E26:E27">
    <cfRule type="expression" dxfId="61" priority="5">
      <formula xml:space="preserve"> B23 =""</formula>
    </cfRule>
  </conditionalFormatting>
  <conditionalFormatting sqref="C11">
    <cfRule type="expression" dxfId="60" priority="1">
      <formula xml:space="preserve"> C11 = ""</formula>
    </cfRule>
  </conditionalFormatting>
  <conditionalFormatting sqref="C19:C22">
    <cfRule type="expression" dxfId="59" priority="13">
      <formula xml:space="preserve"> C19 =""</formula>
    </cfRule>
  </conditionalFormatting>
  <conditionalFormatting sqref="C14:G14">
    <cfRule type="expression" dxfId="58" priority="20">
      <formula xml:space="preserve"> C14 = ""</formula>
    </cfRule>
  </conditionalFormatting>
  <conditionalFormatting sqref="D22:D24">
    <cfRule type="expression" dxfId="57" priority="8">
      <formula xml:space="preserve"> D22 =""</formula>
    </cfRule>
  </conditionalFormatting>
  <conditionalFormatting sqref="D19:E19 G19 F20:F21 E22:G22">
    <cfRule type="expression" dxfId="56" priority="11">
      <formula xml:space="preserve"> D19 =""</formula>
    </cfRule>
  </conditionalFormatting>
  <conditionalFormatting sqref="E10">
    <cfRule type="expression" dxfId="55" priority="23">
      <formula>$A$11&lt;$F$6</formula>
    </cfRule>
  </conditionalFormatting>
  <conditionalFormatting sqref="E23:E24">
    <cfRule type="expression" dxfId="54" priority="9">
      <formula xml:space="preserve"> E23 =""</formula>
    </cfRule>
  </conditionalFormatting>
  <conditionalFormatting sqref="E29">
    <cfRule type="expression" dxfId="53" priority="3">
      <formula xml:space="preserve"> E29 =""</formula>
    </cfRule>
  </conditionalFormatting>
  <conditionalFormatting sqref="F23">
    <cfRule type="cellIs" dxfId="52" priority="15" operator="equal">
      <formula>0</formula>
    </cfRule>
  </conditionalFormatting>
  <conditionalFormatting sqref="G13">
    <cfRule type="expression" dxfId="51" priority="21">
      <formula>G13 = ""</formula>
    </cfRule>
  </conditionalFormatting>
  <conditionalFormatting sqref="G23:G24">
    <cfRule type="expression" dxfId="50" priority="6">
      <formula xml:space="preserve"> G23 =""</formula>
    </cfRule>
  </conditionalFormatting>
  <dataValidations count="2">
    <dataValidation type="date" allowBlank="1" showInputMessage="1" showErrorMessage="1" sqref="C11:D11" xr:uid="{768F902D-B959-4BED-9859-5581533C4D13}">
      <formula1>45658</formula1>
      <formula2>54789</formula2>
    </dataValidation>
    <dataValidation allowBlank="1" showInputMessage="1" showErrorMessage="1" promptTitle="Note :" prompt="Les appuis financiers maximums tiennent compte de la participation au programme d'Énergir et/ou des appuis financiers versés dans la cadre du programme précédent d'Hydro-Québec - Système de gestion de l'énergie électrique." sqref="C17:E17" xr:uid="{7EDFC8D2-FA35-4A9B-8372-FF7FF0F6AD05}"/>
  </dataValidations>
  <pageMargins left="0.5" right="0.5" top="0.19685039370078741" bottom="0.5" header="0.3" footer="0.3"/>
  <pageSetup fitToHeight="0" orientation="landscape" horizontalDpi="1200" verticalDpi="1200" r:id="rId1"/>
  <headerFooter>
    <oddFooter>&amp;L&amp;"Arial,Normal"&amp;6Formulaire - Demande d'appui financier au 75&amp;Xe&amp;X mois - Programme Système de gestion de l'énergie  (2026-02)&amp;R&amp;"Arial,Normal"&amp;6&amp;P/&amp;N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2" id="{F8254861-C424-43FF-A8A3-76B8A0E269D2}">
            <xm:f>AND(Inscription!$C$27="oui",$A$11&lt;Inscription!$J$27)</xm:f>
            <x14:dxf>
              <font>
                <color rgb="FFFF0000"/>
              </font>
            </x14:dxf>
          </x14:cfRule>
          <xm:sqref>E11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502C6ED-E3C1-4296-ABAF-E445FEDC1BB7}">
          <x14:formula1>
            <xm:f>RefMenu!$G$22:$G$23</xm:f>
          </x14:formula1>
          <xm:sqref>G13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3B4CE-ADF4-49B8-A05B-EA01DEC6D938}">
  <sheetPr codeName="Feuil71">
    <tabColor rgb="FF0070C0"/>
    <pageSetUpPr fitToPage="1"/>
  </sheetPr>
  <dimension ref="A1:L34"/>
  <sheetViews>
    <sheetView showGridLines="0" view="pageLayout" zoomScale="110" zoomScaleNormal="100" zoomScalePageLayoutView="110" workbookViewId="0">
      <selection activeCell="F14" sqref="F14"/>
    </sheetView>
  </sheetViews>
  <sheetFormatPr defaultColWidth="11.5703125" defaultRowHeight="15"/>
  <cols>
    <col min="1" max="2" width="14.5703125" customWidth="1"/>
    <col min="3" max="3" width="21" customWidth="1"/>
    <col min="4" max="4" width="5.5703125" customWidth="1"/>
    <col min="5" max="5" width="16.85546875" style="2" customWidth="1"/>
    <col min="6" max="6" width="20.42578125" style="2" customWidth="1"/>
    <col min="7" max="7" width="2.42578125" style="2" customWidth="1"/>
    <col min="8" max="8" width="2.5703125" style="2" customWidth="1"/>
    <col min="9" max="10" width="16.85546875" customWidth="1"/>
    <col min="11" max="11" width="33.85546875" customWidth="1"/>
  </cols>
  <sheetData>
    <row r="1" spans="1:11" ht="10.7" customHeight="1">
      <c r="A1" s="407"/>
      <c r="B1" s="407"/>
      <c r="C1" s="407"/>
      <c r="D1" s="407"/>
      <c r="E1" s="407"/>
      <c r="F1" s="407"/>
      <c r="G1" s="407"/>
    </row>
    <row r="2" spans="1:11" ht="28.7" customHeight="1">
      <c r="A2" s="407" t="e" vm="1">
        <v>#VALUE!</v>
      </c>
      <c r="B2" s="407"/>
      <c r="C2" s="124" t="s">
        <v>221</v>
      </c>
      <c r="D2" s="124"/>
      <c r="E2" s="124"/>
      <c r="F2" s="124"/>
      <c r="G2" s="124"/>
    </row>
    <row r="3" spans="1:11" ht="18" customHeight="1">
      <c r="A3" s="407"/>
      <c r="B3" s="407"/>
      <c r="C3" s="124"/>
      <c r="D3" s="124"/>
      <c r="E3" s="124"/>
      <c r="F3" s="124"/>
      <c r="G3" s="124"/>
    </row>
    <row r="4" spans="1:11">
      <c r="A4" s="407"/>
      <c r="B4" s="407"/>
      <c r="C4" s="407"/>
      <c r="D4" s="407"/>
      <c r="E4" s="407"/>
      <c r="F4" s="407"/>
      <c r="G4" s="407"/>
    </row>
    <row r="5" spans="1:11" ht="15.75" thickBot="1">
      <c r="A5" s="206" t="s">
        <v>126</v>
      </c>
      <c r="B5" s="206"/>
      <c r="C5" s="206"/>
      <c r="D5" s="206"/>
      <c r="E5" s="206"/>
      <c r="F5" s="206"/>
      <c r="G5" s="206"/>
    </row>
    <row r="6" spans="1:11" ht="12" customHeight="1">
      <c r="A6" s="286" t="s">
        <v>77</v>
      </c>
      <c r="B6" s="286"/>
      <c r="C6" s="286"/>
      <c r="D6" s="286"/>
      <c r="E6" s="42" t="s">
        <v>127</v>
      </c>
      <c r="F6" s="287" t="s">
        <v>128</v>
      </c>
      <c r="G6" s="287"/>
    </row>
    <row r="7" spans="1:11" ht="16.5" customHeight="1">
      <c r="A7" s="283">
        <f>Inscription!A8</f>
        <v>0</v>
      </c>
      <c r="B7" s="283"/>
      <c r="C7" s="283"/>
      <c r="D7" s="283"/>
      <c r="E7" s="68">
        <f>Inscription!J8</f>
        <v>0</v>
      </c>
      <c r="F7" s="254">
        <f>'Réservé HQ'!C5</f>
        <v>0</v>
      </c>
      <c r="G7" s="254"/>
    </row>
    <row r="8" spans="1:11" ht="12" customHeight="1">
      <c r="A8" s="288" t="s">
        <v>175</v>
      </c>
      <c r="B8" s="289"/>
      <c r="C8" s="289"/>
      <c r="D8" s="289"/>
      <c r="E8" s="290"/>
      <c r="F8" s="255" t="s">
        <v>86</v>
      </c>
      <c r="G8" s="255"/>
    </row>
    <row r="9" spans="1:11" ht="16.5" customHeight="1">
      <c r="A9" s="283">
        <f>Inscription!A13</f>
        <v>0</v>
      </c>
      <c r="B9" s="283"/>
      <c r="C9" s="283"/>
      <c r="D9" s="283"/>
      <c r="E9" s="283"/>
      <c r="F9" s="256">
        <f>'Réservé HQ'!C6</f>
        <v>0</v>
      </c>
      <c r="G9" s="256"/>
    </row>
    <row r="10" spans="1:11" ht="15.75" thickBot="1">
      <c r="E10" s="338">
        <f>IF(Inscription!F25="oui",0,IF(Inscription!J18=RefMenu!C23,0,IF(ConsoAvant&lt;1,0,IF(F17&lt;F7,0,1))))</f>
        <v>0</v>
      </c>
      <c r="F10" s="338"/>
      <c r="G10" s="338"/>
    </row>
    <row r="11" spans="1:11" ht="15" customHeight="1">
      <c r="D11" s="47"/>
      <c r="E11" s="330" t="s">
        <v>222</v>
      </c>
      <c r="F11" s="344"/>
      <c r="G11" s="271"/>
    </row>
    <row r="12" spans="1:11" ht="18" customHeight="1">
      <c r="D12" s="47"/>
      <c r="E12" s="284">
        <f>IF(F7&lt;&gt;0,EDATE(F7,27),0)</f>
        <v>0</v>
      </c>
      <c r="F12" s="345"/>
      <c r="G12" s="285"/>
    </row>
    <row r="13" spans="1:11" ht="27.6" customHeight="1" thickBot="1">
      <c r="A13" s="291" t="s">
        <v>178</v>
      </c>
      <c r="B13" s="291"/>
      <c r="C13" s="291"/>
      <c r="D13" s="291"/>
      <c r="E13" s="291"/>
      <c r="F13" s="291"/>
      <c r="G13" s="291"/>
    </row>
    <row r="14" spans="1:11" ht="25.35" customHeight="1">
      <c r="A14" s="126" t="s">
        <v>223</v>
      </c>
      <c r="B14" s="358"/>
      <c r="C14" s="358"/>
      <c r="D14" s="358"/>
      <c r="E14" s="127"/>
      <c r="F14" s="69"/>
      <c r="G14" s="70"/>
    </row>
    <row r="15" spans="1:11" ht="20.85" customHeight="1">
      <c r="A15" s="353" t="s">
        <v>224</v>
      </c>
      <c r="B15" s="353"/>
      <c r="C15" s="310"/>
      <c r="D15" s="310"/>
      <c r="E15" s="310"/>
      <c r="F15" s="310"/>
      <c r="G15" s="310"/>
    </row>
    <row r="16" spans="1:11" ht="27" customHeight="1" thickBot="1">
      <c r="A16" s="291" t="s">
        <v>225</v>
      </c>
      <c r="B16" s="291"/>
      <c r="C16" s="291"/>
      <c r="D16" s="291"/>
      <c r="E16" s="291"/>
      <c r="F16" s="291"/>
      <c r="G16" s="291"/>
      <c r="I16" s="2"/>
      <c r="J16" s="2"/>
      <c r="K16" s="2"/>
    </row>
    <row r="17" spans="1:12" ht="21" customHeight="1">
      <c r="A17" s="348" t="s">
        <v>226</v>
      </c>
      <c r="B17" s="348"/>
      <c r="C17" s="348"/>
      <c r="D17" s="348"/>
      <c r="E17" s="348"/>
      <c r="F17" s="342">
        <v>45703</v>
      </c>
      <c r="G17" s="343"/>
      <c r="I17" s="2"/>
      <c r="J17" s="2"/>
      <c r="K17" s="2"/>
    </row>
    <row r="18" spans="1:12" ht="21" customHeight="1">
      <c r="A18" s="347" t="s">
        <v>227</v>
      </c>
      <c r="B18" s="347"/>
      <c r="C18" s="347"/>
      <c r="D18" s="347"/>
      <c r="E18" s="347"/>
      <c r="F18" s="340">
        <v>46067</v>
      </c>
      <c r="G18" s="341"/>
      <c r="I18" s="2"/>
      <c r="J18" s="2"/>
      <c r="K18" s="2"/>
    </row>
    <row r="19" spans="1:12" ht="21" customHeight="1">
      <c r="A19" s="347" t="s">
        <v>228</v>
      </c>
      <c r="B19" s="347"/>
      <c r="C19" s="347"/>
      <c r="D19" s="347"/>
      <c r="E19" s="347"/>
      <c r="F19" s="356">
        <f>IF(F17&lt;&gt;"",IF($F$18&lt;$F$7,"Erreur",ROUNDUP(DATEDIF($F$7, $F$18, "m")+($F$18-EDATE($F$7,DATEDIF($F$7, $F$18, "m")))/31,1)),0)</f>
        <v>1513.5</v>
      </c>
      <c r="G19" s="357"/>
    </row>
    <row r="20" spans="1:12" ht="29.1" customHeight="1" thickBot="1">
      <c r="A20" s="413" t="s">
        <v>229</v>
      </c>
      <c r="B20" s="413"/>
      <c r="C20" s="413"/>
      <c r="D20" s="413"/>
      <c r="E20" s="413"/>
      <c r="F20" s="413"/>
      <c r="G20" s="413"/>
      <c r="I20" s="2"/>
      <c r="J20" s="2"/>
      <c r="K20" s="2"/>
    </row>
    <row r="21" spans="1:12" ht="21" customHeight="1">
      <c r="A21" s="128" t="s">
        <v>230</v>
      </c>
      <c r="B21" s="346"/>
      <c r="C21" s="129"/>
      <c r="D21" s="354">
        <f>ConsoAvant</f>
        <v>0</v>
      </c>
      <c r="E21" s="355"/>
      <c r="F21" s="489"/>
      <c r="G21" s="490"/>
      <c r="I21" s="2"/>
      <c r="J21" s="2"/>
      <c r="K21" s="2"/>
    </row>
    <row r="22" spans="1:12" ht="21" customHeight="1">
      <c r="A22" s="128" t="s">
        <v>231</v>
      </c>
      <c r="B22" s="346"/>
      <c r="C22" s="129"/>
      <c r="D22" s="351">
        <f>IF(ConsoAvant&gt;0,_xlfn.XLOOKUP(ConsoAvant,Tableau1[Consommation max],Tableau1[Appui],0,1,1),0)</f>
        <v>0</v>
      </c>
      <c r="E22" s="352"/>
      <c r="F22" s="491"/>
      <c r="G22" s="492"/>
      <c r="I22" s="2"/>
      <c r="J22" s="2"/>
      <c r="K22" s="2"/>
    </row>
    <row r="23" spans="1:12" ht="21" customHeight="1">
      <c r="A23" s="128" t="s">
        <v>232</v>
      </c>
      <c r="B23" s="346"/>
      <c r="C23" s="129"/>
      <c r="D23" s="368">
        <f>_xlfn.XLOOKUP(F19,Tableau2[Mois_Max],Tableau2[Pourcentage],0,1,1)</f>
        <v>0</v>
      </c>
      <c r="E23" s="369"/>
      <c r="F23" s="491"/>
      <c r="G23" s="492"/>
      <c r="I23" s="2"/>
      <c r="J23" s="2"/>
      <c r="K23" s="2"/>
    </row>
    <row r="24" spans="1:12" ht="21" customHeight="1">
      <c r="A24" s="373" t="s">
        <v>233</v>
      </c>
      <c r="B24" s="374"/>
      <c r="C24" s="375"/>
      <c r="D24" s="349">
        <f>D22*D23*VerifAdmissible</f>
        <v>0</v>
      </c>
      <c r="E24" s="350"/>
      <c r="I24" s="2"/>
      <c r="J24" s="2"/>
      <c r="K24" s="2"/>
    </row>
    <row r="25" spans="1:12">
      <c r="I25" s="2"/>
      <c r="J25" s="2"/>
      <c r="K25" s="2"/>
    </row>
    <row r="26" spans="1:12">
      <c r="I26" s="2"/>
      <c r="J26" s="2"/>
      <c r="K26" s="2"/>
    </row>
    <row r="27" spans="1:12" ht="15.75" thickBot="1">
      <c r="A27" s="359" t="str" cm="1">
        <f t="array" ref="A27">IF(Inscription!F25="Oui",ISOErreur1,IF(Inscription!J18=RefMenu!C23,ISOErreur2,IF(F17&lt;F7,ISOErreur3,"")))</f>
        <v/>
      </c>
      <c r="B27" s="360"/>
      <c r="C27" s="360"/>
      <c r="D27" s="361"/>
      <c r="E27"/>
      <c r="F27" s="339" t="s">
        <v>234</v>
      </c>
      <c r="G27" s="339"/>
      <c r="I27" s="2"/>
      <c r="J27" s="2"/>
      <c r="K27" s="2"/>
      <c r="L27" s="2"/>
    </row>
    <row r="28" spans="1:12">
      <c r="A28" s="362"/>
      <c r="B28" s="363"/>
      <c r="C28" s="363"/>
      <c r="D28" s="364"/>
      <c r="E28"/>
      <c r="F28" s="370" t="s">
        <v>235</v>
      </c>
      <c r="G28" s="370"/>
      <c r="I28" s="2"/>
      <c r="J28" s="2"/>
      <c r="K28" s="2"/>
      <c r="L28" s="2"/>
    </row>
    <row r="29" spans="1:12">
      <c r="A29" s="365"/>
      <c r="B29" s="366"/>
      <c r="C29" s="366"/>
      <c r="D29" s="367"/>
      <c r="F29" s="371">
        <f>'Réservé HQ'!$C$7</f>
        <v>0</v>
      </c>
      <c r="G29" s="372"/>
      <c r="I29" s="2"/>
      <c r="J29" s="2"/>
      <c r="K29" s="2"/>
    </row>
    <row r="30" spans="1:12">
      <c r="I30" s="2"/>
      <c r="J30" s="2"/>
      <c r="K30" s="2"/>
    </row>
    <row r="31" spans="1:12">
      <c r="I31" s="2"/>
      <c r="J31" s="2"/>
      <c r="K31" s="2"/>
    </row>
    <row r="32" spans="1:12">
      <c r="I32" s="2"/>
      <c r="J32" s="2"/>
      <c r="K32" s="2"/>
    </row>
    <row r="33" spans="9:11">
      <c r="I33" s="2"/>
      <c r="J33" s="2"/>
      <c r="K33" s="2"/>
    </row>
    <row r="34" spans="9:11">
      <c r="I34" s="2"/>
      <c r="J34" s="2"/>
      <c r="K34" s="2"/>
    </row>
  </sheetData>
  <sheetProtection password="E9A8" sheet="1" formatRows="0" selectLockedCells="1"/>
  <mergeCells count="41">
    <mergeCell ref="A5:G5"/>
    <mergeCell ref="A2:B2"/>
    <mergeCell ref="A1:G1"/>
    <mergeCell ref="A4:G4"/>
    <mergeCell ref="C2:G3"/>
    <mergeCell ref="A3:B3"/>
    <mergeCell ref="A27:D29"/>
    <mergeCell ref="A23:C23"/>
    <mergeCell ref="D23:E23"/>
    <mergeCell ref="F28:G28"/>
    <mergeCell ref="F29:G29"/>
    <mergeCell ref="A24:C24"/>
    <mergeCell ref="A15:B15"/>
    <mergeCell ref="C15:G15"/>
    <mergeCell ref="A13:G13"/>
    <mergeCell ref="A21:C21"/>
    <mergeCell ref="D21:E21"/>
    <mergeCell ref="F19:G19"/>
    <mergeCell ref="A14:E14"/>
    <mergeCell ref="E10:G10"/>
    <mergeCell ref="F27:G27"/>
    <mergeCell ref="F18:G18"/>
    <mergeCell ref="F17:G17"/>
    <mergeCell ref="A9:E9"/>
    <mergeCell ref="F9:G9"/>
    <mergeCell ref="E11:G11"/>
    <mergeCell ref="E12:G12"/>
    <mergeCell ref="A16:G16"/>
    <mergeCell ref="A22:C22"/>
    <mergeCell ref="A18:E18"/>
    <mergeCell ref="A17:E17"/>
    <mergeCell ref="A19:E19"/>
    <mergeCell ref="D24:E24"/>
    <mergeCell ref="D22:E22"/>
    <mergeCell ref="A20:G20"/>
    <mergeCell ref="A6:D6"/>
    <mergeCell ref="F6:G6"/>
    <mergeCell ref="A7:D7"/>
    <mergeCell ref="F7:G7"/>
    <mergeCell ref="A8:E8"/>
    <mergeCell ref="F8:G8"/>
  </mergeCells>
  <conditionalFormatting sqref="C15:G15">
    <cfRule type="expression" dxfId="48" priority="4">
      <formula xml:space="preserve"> C15 = ""</formula>
    </cfRule>
  </conditionalFormatting>
  <conditionalFormatting sqref="F14">
    <cfRule type="expression" dxfId="47" priority="1">
      <formula>F14 =""</formula>
    </cfRule>
  </conditionalFormatting>
  <conditionalFormatting sqref="F17:F18">
    <cfRule type="expression" dxfId="46" priority="2">
      <formula xml:space="preserve"> F17 = ""</formula>
    </cfRule>
  </conditionalFormatting>
  <dataValidations count="1">
    <dataValidation type="date" allowBlank="1" showInputMessage="1" showErrorMessage="1" sqref="F17:G17 F18:G18" xr:uid="{3062A180-9091-4DAD-8FFB-B6ACAEBE5566}">
      <formula1>45658</formula1>
      <formula2>54789</formula2>
    </dataValidation>
  </dataValidations>
  <pageMargins left="0.5" right="0.5" top="0.19685039370078741" bottom="0.5" header="0.3" footer="0.3"/>
  <pageSetup fitToHeight="0" orientation="portrait" r:id="rId1"/>
  <headerFooter>
    <oddFooter>&amp;L&amp;"Arial Narrow,Normal"&amp;6Formulaire -  Demande d'appui financier pour la Prime d'obtention de la certification ISO 500001 - Programme Système de gestion de l'énergie   (2026-02)&amp;R&amp;"Arial Narrow,Normal"&amp;6&amp;P/&amp;N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794F55D-6399-4C3A-99E8-9E0003A55872}">
          <x14:formula1>
            <xm:f>RefMenu!$G$22:$G$23</xm:f>
          </x14:formula1>
          <xm:sqref>F14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EF3FC-BB1F-4E12-94AF-EE67E3BDFF12}">
  <sheetPr codeName="Feuil81">
    <tabColor rgb="FF002060"/>
    <pageSetUpPr fitToPage="1"/>
  </sheetPr>
  <dimension ref="A1:L26"/>
  <sheetViews>
    <sheetView showGridLines="0" view="pageLayout" zoomScale="110" zoomScaleNormal="100" zoomScalePageLayoutView="110" workbookViewId="0">
      <selection activeCell="A12" sqref="A12:B12"/>
    </sheetView>
  </sheetViews>
  <sheetFormatPr defaultColWidth="11.5703125" defaultRowHeight="15"/>
  <cols>
    <col min="1" max="4" width="9.5703125" customWidth="1"/>
    <col min="5" max="5" width="4.42578125" customWidth="1"/>
    <col min="6" max="6" width="19.42578125" style="2" customWidth="1"/>
    <col min="7" max="8" width="16.42578125" style="2" customWidth="1"/>
    <col min="9" max="9" width="22.140625" style="2" customWidth="1"/>
    <col min="10" max="11" width="16.85546875" customWidth="1"/>
    <col min="12" max="12" width="33.85546875" customWidth="1"/>
  </cols>
  <sheetData>
    <row r="1" spans="1:9" ht="10.7" customHeight="1">
      <c r="A1" s="407"/>
      <c r="B1" s="407"/>
      <c r="C1" s="407"/>
      <c r="D1" s="407"/>
      <c r="E1" s="407"/>
      <c r="F1" s="407"/>
      <c r="G1" s="407"/>
      <c r="H1" s="407"/>
    </row>
    <row r="2" spans="1:9" ht="28.7" customHeight="1">
      <c r="A2" s="407" t="e" vm="1">
        <v>#VALUE!</v>
      </c>
      <c r="B2" s="407"/>
      <c r="C2" s="407"/>
      <c r="D2" s="124" t="s">
        <v>236</v>
      </c>
      <c r="E2" s="125"/>
      <c r="F2" s="125"/>
      <c r="G2" s="125"/>
      <c r="H2" s="125"/>
    </row>
    <row r="3" spans="1:9" ht="18" customHeight="1">
      <c r="A3" s="407"/>
      <c r="B3" s="407"/>
      <c r="C3" s="407"/>
      <c r="D3" s="125"/>
      <c r="E3" s="125"/>
      <c r="F3" s="125"/>
      <c r="G3" s="125"/>
      <c r="H3" s="125"/>
    </row>
    <row r="4" spans="1:9" ht="14.45" customHeight="1">
      <c r="A4" s="407"/>
      <c r="B4" s="407"/>
      <c r="C4" s="407"/>
      <c r="D4" s="407"/>
      <c r="E4" s="407"/>
      <c r="F4" s="407"/>
      <c r="G4" s="407"/>
      <c r="H4" s="407"/>
    </row>
    <row r="5" spans="1:9" ht="15.75" thickBot="1">
      <c r="A5" s="206" t="s">
        <v>126</v>
      </c>
      <c r="B5" s="206"/>
      <c r="C5" s="206"/>
      <c r="D5" s="206"/>
      <c r="E5" s="206"/>
      <c r="F5" s="206"/>
      <c r="G5" s="206"/>
      <c r="H5" s="206"/>
    </row>
    <row r="6" spans="1:9" ht="12" customHeight="1">
      <c r="A6" s="260" t="s">
        <v>77</v>
      </c>
      <c r="B6" s="261"/>
      <c r="C6" s="261"/>
      <c r="D6" s="261"/>
      <c r="E6" s="262"/>
      <c r="F6" s="42" t="s">
        <v>127</v>
      </c>
      <c r="G6" s="287" t="s">
        <v>128</v>
      </c>
      <c r="H6" s="287"/>
    </row>
    <row r="7" spans="1:9" ht="16.5" customHeight="1">
      <c r="A7" s="319">
        <f>Inscription!A8</f>
        <v>0</v>
      </c>
      <c r="B7" s="382"/>
      <c r="C7" s="382"/>
      <c r="D7" s="382"/>
      <c r="E7" s="320"/>
      <c r="F7" s="68">
        <f>Inscription!J8</f>
        <v>0</v>
      </c>
      <c r="G7" s="254">
        <f>'Réservé HQ'!C5</f>
        <v>0</v>
      </c>
      <c r="H7" s="254"/>
    </row>
    <row r="8" spans="1:9" ht="12" customHeight="1">
      <c r="A8" s="288" t="s">
        <v>175</v>
      </c>
      <c r="B8" s="289"/>
      <c r="C8" s="289"/>
      <c r="D8" s="289"/>
      <c r="E8" s="289"/>
      <c r="F8" s="290"/>
      <c r="G8" s="255" t="s">
        <v>86</v>
      </c>
      <c r="H8" s="255"/>
    </row>
    <row r="9" spans="1:9" ht="16.5" customHeight="1">
      <c r="A9" s="283">
        <f>Inscription!A13</f>
        <v>0</v>
      </c>
      <c r="B9" s="283"/>
      <c r="C9" s="283"/>
      <c r="D9" s="283"/>
      <c r="E9" s="283"/>
      <c r="F9" s="283"/>
      <c r="G9" s="256">
        <f>'Réservé HQ'!C6</f>
        <v>0</v>
      </c>
      <c r="H9" s="256"/>
    </row>
    <row r="10" spans="1:9" ht="28.5" customHeight="1" thickBot="1">
      <c r="A10" s="466" t="s">
        <v>196</v>
      </c>
      <c r="B10" s="466"/>
      <c r="C10" s="466"/>
      <c r="D10" s="466"/>
      <c r="E10" s="466"/>
      <c r="F10" s="466"/>
      <c r="G10" s="466"/>
      <c r="H10" s="466"/>
    </row>
    <row r="11" spans="1:9">
      <c r="A11" s="324" t="s">
        <v>197</v>
      </c>
      <c r="B11" s="325"/>
      <c r="C11" s="324" t="s">
        <v>198</v>
      </c>
      <c r="D11" s="325"/>
      <c r="E11" s="50"/>
      <c r="F11" s="376" t="s">
        <v>237</v>
      </c>
      <c r="G11" s="377"/>
      <c r="H11" s="378"/>
    </row>
    <row r="12" spans="1:9">
      <c r="A12" s="383"/>
      <c r="B12" s="384"/>
      <c r="C12" s="326">
        <f>IF(A12&gt;0,DATE(YEAR(A12)+1,MONTH(A12),DAY(A12)-1),0)</f>
        <v>0</v>
      </c>
      <c r="D12" s="327"/>
      <c r="E12" s="50"/>
      <c r="F12" s="379"/>
      <c r="G12" s="380"/>
      <c r="H12" s="381"/>
    </row>
    <row r="13" spans="1:9" ht="36" customHeight="1" thickBot="1">
      <c r="A13" s="43" t="s">
        <v>200</v>
      </c>
      <c r="B13" s="44"/>
      <c r="C13" s="44"/>
      <c r="D13" s="44"/>
      <c r="E13" s="44"/>
      <c r="F13" s="44"/>
      <c r="G13" s="44"/>
      <c r="H13" s="44"/>
    </row>
    <row r="14" spans="1:9" ht="28.5" customHeight="1">
      <c r="A14" s="348" t="s">
        <v>223</v>
      </c>
      <c r="B14" s="348"/>
      <c r="C14" s="348"/>
      <c r="D14" s="348"/>
      <c r="E14" s="348"/>
      <c r="F14" s="348"/>
      <c r="G14" s="348"/>
      <c r="H14" s="28"/>
    </row>
    <row r="15" spans="1:9" ht="23.1" customHeight="1">
      <c r="A15" s="385" t="s">
        <v>180</v>
      </c>
      <c r="B15" s="385"/>
      <c r="C15" s="386"/>
      <c r="D15" s="386"/>
      <c r="E15" s="386"/>
      <c r="F15" s="386"/>
      <c r="G15" s="386"/>
      <c r="H15" s="386"/>
    </row>
    <row r="16" spans="1:9" ht="36" customHeight="1" thickBot="1">
      <c r="A16" s="425" t="s">
        <v>238</v>
      </c>
      <c r="B16" s="425"/>
      <c r="C16" s="425"/>
      <c r="D16" s="425"/>
      <c r="E16" s="425"/>
      <c r="F16" s="425"/>
      <c r="G16" s="425"/>
      <c r="H16" s="425"/>
      <c r="I16"/>
    </row>
    <row r="17" spans="1:12" ht="24" customHeight="1">
      <c r="A17" s="388" t="s">
        <v>239</v>
      </c>
      <c r="B17" s="389"/>
      <c r="C17" s="389"/>
      <c r="D17" s="389"/>
      <c r="E17" s="389"/>
      <c r="F17" s="390"/>
      <c r="G17" s="93"/>
      <c r="H17" s="493" t="s">
        <v>240</v>
      </c>
      <c r="J17" s="2"/>
      <c r="K17" s="2"/>
      <c r="L17" s="2"/>
    </row>
    <row r="18" spans="1:12" ht="24" customHeight="1">
      <c r="A18" s="128" t="s">
        <v>241</v>
      </c>
      <c r="B18" s="346"/>
      <c r="C18" s="346"/>
      <c r="D18" s="346"/>
      <c r="E18" s="346"/>
      <c r="F18" s="129"/>
      <c r="G18" s="494" t="e">
        <f>_xlfn.XLOOKUP(tarif,Tableau3[Tarif],Tableau3[Appui])</f>
        <v>#N/A</v>
      </c>
      <c r="H18" s="495" t="s">
        <v>242</v>
      </c>
      <c r="J18" s="2"/>
      <c r="K18" s="2"/>
      <c r="L18" s="2"/>
    </row>
    <row r="19" spans="1:12" ht="24" customHeight="1">
      <c r="A19" s="395" t="s">
        <v>243</v>
      </c>
      <c r="B19" s="395"/>
      <c r="C19" s="395"/>
      <c r="D19" s="395"/>
      <c r="E19" s="395"/>
      <c r="F19" s="395"/>
      <c r="G19" s="53">
        <f>IF(H14="Non",MIN(G17*G18,_xlfn.XLOOKUP(tarif,Tableau3[Tarif],Tableau3[Maximum])),0)</f>
        <v>0</v>
      </c>
      <c r="H19" s="52" t="s">
        <v>49</v>
      </c>
      <c r="J19" s="2"/>
      <c r="K19" s="2"/>
      <c r="L19" s="2"/>
    </row>
    <row r="20" spans="1:12" ht="24" customHeight="1">
      <c r="A20" s="391" t="s">
        <v>244</v>
      </c>
      <c r="B20" s="392"/>
      <c r="C20" s="392"/>
      <c r="D20" s="392"/>
      <c r="E20" s="392"/>
      <c r="F20" s="393"/>
      <c r="G20" s="496">
        <f>G19</f>
        <v>0</v>
      </c>
      <c r="H20" s="497" t="s">
        <v>49</v>
      </c>
      <c r="J20" s="2"/>
      <c r="K20" s="2"/>
      <c r="L20" s="2"/>
    </row>
    <row r="21" spans="1:12" ht="24" customHeight="1">
      <c r="A21" s="394" t="s">
        <v>245</v>
      </c>
      <c r="B21" s="394"/>
      <c r="C21" s="394"/>
      <c r="D21" s="394"/>
      <c r="E21" s="394"/>
      <c r="F21" s="394"/>
      <c r="G21" s="55" t="e">
        <f>_xlfn.XLOOKUP(tarif,Tableau3[Tarif],Tableau3[Maximum])</f>
        <v>#N/A</v>
      </c>
      <c r="H21" s="54"/>
      <c r="J21" s="2"/>
      <c r="K21" s="2"/>
      <c r="L21" s="2"/>
    </row>
    <row r="22" spans="1:12">
      <c r="A22" s="402"/>
      <c r="C22" s="402"/>
      <c r="D22" s="402"/>
      <c r="E22" s="402"/>
      <c r="F22" s="491"/>
      <c r="G22" s="491"/>
      <c r="H22" s="491"/>
      <c r="J22" s="2"/>
      <c r="K22" s="2"/>
      <c r="L22" s="2"/>
    </row>
    <row r="23" spans="1:12">
      <c r="A23" s="1"/>
      <c r="J23" s="2"/>
      <c r="K23" s="2"/>
      <c r="L23" s="2"/>
    </row>
    <row r="24" spans="1:12" ht="15.75" thickBot="1">
      <c r="A24" s="1"/>
      <c r="G24" s="339" t="s">
        <v>234</v>
      </c>
      <c r="H24" s="339"/>
    </row>
    <row r="25" spans="1:12" ht="14.45" customHeight="1">
      <c r="A25" s="1"/>
      <c r="G25" s="370" t="s">
        <v>246</v>
      </c>
      <c r="H25" s="370"/>
    </row>
    <row r="26" spans="1:12" ht="21.6" customHeight="1">
      <c r="A26" s="1"/>
      <c r="G26" s="387"/>
      <c r="H26" s="387"/>
    </row>
  </sheetData>
  <sheetProtection password="E9A8" sheet="1" formatRows="0" selectLockedCells="1"/>
  <mergeCells count="32">
    <mergeCell ref="A1:H1"/>
    <mergeCell ref="A4:H4"/>
    <mergeCell ref="A5:H5"/>
    <mergeCell ref="A2:C2"/>
    <mergeCell ref="D2:H3"/>
    <mergeCell ref="A3:C3"/>
    <mergeCell ref="A14:G14"/>
    <mergeCell ref="A15:B15"/>
    <mergeCell ref="C15:H15"/>
    <mergeCell ref="G25:H25"/>
    <mergeCell ref="G26:H26"/>
    <mergeCell ref="G24:H24"/>
    <mergeCell ref="A17:F17"/>
    <mergeCell ref="A18:F18"/>
    <mergeCell ref="A20:F20"/>
    <mergeCell ref="A21:F21"/>
    <mergeCell ref="A16:H16"/>
    <mergeCell ref="A19:F19"/>
    <mergeCell ref="G6:H6"/>
    <mergeCell ref="A8:F8"/>
    <mergeCell ref="A10:H10"/>
    <mergeCell ref="A11:B11"/>
    <mergeCell ref="C11:D11"/>
    <mergeCell ref="F11:H12"/>
    <mergeCell ref="A6:E6"/>
    <mergeCell ref="A7:E7"/>
    <mergeCell ref="C12:D12"/>
    <mergeCell ref="G7:H7"/>
    <mergeCell ref="G8:H8"/>
    <mergeCell ref="A9:F9"/>
    <mergeCell ref="G9:H9"/>
    <mergeCell ref="A12:B12"/>
  </mergeCells>
  <conditionalFormatting sqref="A12 C12">
    <cfRule type="expression" dxfId="45" priority="20">
      <formula xml:space="preserve"> A12 = ""</formula>
    </cfRule>
  </conditionalFormatting>
  <conditionalFormatting sqref="A21">
    <cfRule type="expression" dxfId="44" priority="153">
      <formula>$G$20=$G$21</formula>
    </cfRule>
  </conditionalFormatting>
  <conditionalFormatting sqref="C15:H15">
    <cfRule type="expression" dxfId="43" priority="4">
      <formula xml:space="preserve"> C15 = ""</formula>
    </cfRule>
  </conditionalFormatting>
  <conditionalFormatting sqref="F11">
    <cfRule type="expression" dxfId="42" priority="189">
      <formula>#REF!&lt;$G$7</formula>
    </cfRule>
  </conditionalFormatting>
  <conditionalFormatting sqref="G17:G18">
    <cfRule type="expression" dxfId="41" priority="14">
      <formula>G17 = ""</formula>
    </cfRule>
  </conditionalFormatting>
  <conditionalFormatting sqref="G20:G21">
    <cfRule type="expression" dxfId="40" priority="2">
      <formula>G20 = ""</formula>
    </cfRule>
  </conditionalFormatting>
  <conditionalFormatting sqref="G26">
    <cfRule type="expression" dxfId="39" priority="1">
      <formula xml:space="preserve"> G26 = ""</formula>
    </cfRule>
  </conditionalFormatting>
  <conditionalFormatting sqref="H14">
    <cfRule type="expression" dxfId="38" priority="13">
      <formula>H14 = ""</formula>
    </cfRule>
  </conditionalFormatting>
  <dataValidations count="1">
    <dataValidation type="date" allowBlank="1" showInputMessage="1" showErrorMessage="1" sqref="A12:B12" xr:uid="{147039F3-3D29-4674-99CF-3614095CC893}">
      <formula1>45658</formula1>
      <formula2>54789</formula2>
    </dataValidation>
  </dataValidations>
  <pageMargins left="0.5" right="0.5" top="0.196850393700787" bottom="0.5" header="0.3" footer="0.3"/>
  <pageSetup fitToHeight="0" orientation="portrait" r:id="rId1"/>
  <headerFooter>
    <oddFooter>&amp;L&amp;"Arial Narrow,Normal"&amp;6Formulaire -  Demande d'appui financier pour la performance - Année 1 - Programme Système de gestion de l'énergie (2026-02)&amp;R&amp;"Arial Narrow,Normal"&amp;6&amp;P/&amp;N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5121A7F-4679-40D3-B934-22330D97A8F7}">
          <x14:formula1>
            <xm:f>RefMenu!$G$22:$G$23</xm:f>
          </x14:formula1>
          <xm:sqref>H14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44BF5-A1B6-4797-AD60-CD19F97FC190}">
  <sheetPr codeName="Feuil14">
    <tabColor rgb="FF002060"/>
    <pageSetUpPr fitToPage="1"/>
  </sheetPr>
  <dimension ref="A1:L26"/>
  <sheetViews>
    <sheetView showGridLines="0" view="pageLayout" zoomScale="110" zoomScaleNormal="100" zoomScalePageLayoutView="110" workbookViewId="0">
      <selection activeCell="H14" sqref="H14"/>
    </sheetView>
  </sheetViews>
  <sheetFormatPr defaultColWidth="11.5703125" defaultRowHeight="15"/>
  <cols>
    <col min="1" max="4" width="9.5703125" customWidth="1"/>
    <col min="5" max="5" width="4.42578125" customWidth="1"/>
    <col min="6" max="6" width="19.42578125" style="2" customWidth="1"/>
    <col min="7" max="8" width="16.42578125" style="2" customWidth="1"/>
    <col min="9" max="9" width="22.140625" style="2" customWidth="1"/>
    <col min="10" max="11" width="16.85546875" customWidth="1"/>
    <col min="12" max="12" width="33.85546875" customWidth="1"/>
  </cols>
  <sheetData>
    <row r="1" spans="1:9" ht="10.7" customHeight="1">
      <c r="A1" s="407"/>
      <c r="B1" s="407"/>
      <c r="C1" s="407"/>
      <c r="D1" s="407"/>
      <c r="E1" s="407"/>
      <c r="F1" s="407"/>
      <c r="G1" s="407"/>
      <c r="H1" s="407"/>
    </row>
    <row r="2" spans="1:9" ht="28.7" customHeight="1">
      <c r="A2" s="407" t="e" vm="1">
        <v>#VALUE!</v>
      </c>
      <c r="B2" s="407"/>
      <c r="C2" s="407"/>
      <c r="D2" s="124" t="s">
        <v>247</v>
      </c>
      <c r="E2" s="125"/>
      <c r="F2" s="125"/>
      <c r="G2" s="125"/>
      <c r="H2" s="125"/>
    </row>
    <row r="3" spans="1:9" ht="18" customHeight="1">
      <c r="A3" s="407"/>
      <c r="B3" s="407"/>
      <c r="C3" s="407"/>
      <c r="D3" s="125"/>
      <c r="E3" s="125"/>
      <c r="F3" s="125"/>
      <c r="G3" s="125"/>
      <c r="H3" s="125"/>
    </row>
    <row r="4" spans="1:9" ht="14.45" customHeight="1">
      <c r="A4" s="407"/>
      <c r="B4" s="407"/>
      <c r="C4" s="407"/>
      <c r="D4" s="407"/>
      <c r="E4" s="407"/>
      <c r="F4" s="407"/>
      <c r="G4" s="407"/>
      <c r="H4" s="407"/>
    </row>
    <row r="5" spans="1:9" ht="15.75" thickBot="1">
      <c r="A5" s="206" t="s">
        <v>126</v>
      </c>
      <c r="B5" s="206"/>
      <c r="C5" s="206"/>
      <c r="D5" s="206"/>
      <c r="E5" s="206"/>
      <c r="F5" s="206"/>
      <c r="G5" s="206"/>
      <c r="H5" s="206"/>
    </row>
    <row r="6" spans="1:9" ht="12" customHeight="1">
      <c r="A6" s="260" t="s">
        <v>77</v>
      </c>
      <c r="B6" s="261"/>
      <c r="C6" s="261"/>
      <c r="D6" s="261"/>
      <c r="E6" s="262"/>
      <c r="F6" s="42" t="s">
        <v>127</v>
      </c>
      <c r="G6" s="287" t="s">
        <v>128</v>
      </c>
      <c r="H6" s="287"/>
    </row>
    <row r="7" spans="1:9" ht="16.5" customHeight="1">
      <c r="A7" s="319">
        <f>Inscription!A8</f>
        <v>0</v>
      </c>
      <c r="B7" s="382"/>
      <c r="C7" s="382"/>
      <c r="D7" s="382"/>
      <c r="E7" s="320"/>
      <c r="F7" s="68">
        <f>Inscription!J8</f>
        <v>0</v>
      </c>
      <c r="G7" s="254">
        <f>'Réservé HQ'!C5</f>
        <v>0</v>
      </c>
      <c r="H7" s="254"/>
    </row>
    <row r="8" spans="1:9" ht="12" customHeight="1">
      <c r="A8" s="288" t="s">
        <v>175</v>
      </c>
      <c r="B8" s="289"/>
      <c r="C8" s="289"/>
      <c r="D8" s="289"/>
      <c r="E8" s="289"/>
      <c r="F8" s="290"/>
      <c r="G8" s="255" t="s">
        <v>86</v>
      </c>
      <c r="H8" s="255"/>
    </row>
    <row r="9" spans="1:9" ht="16.5" customHeight="1">
      <c r="A9" s="283">
        <f>Inscription!A13</f>
        <v>0</v>
      </c>
      <c r="B9" s="283"/>
      <c r="C9" s="283"/>
      <c r="D9" s="283"/>
      <c r="E9" s="283"/>
      <c r="F9" s="283"/>
      <c r="G9" s="256">
        <f>'Réservé HQ'!C6</f>
        <v>0</v>
      </c>
      <c r="H9" s="256"/>
    </row>
    <row r="10" spans="1:9" ht="28.5" customHeight="1" thickBot="1">
      <c r="A10" s="466" t="s">
        <v>196</v>
      </c>
      <c r="B10" s="466"/>
      <c r="C10" s="466"/>
      <c r="D10" s="466"/>
      <c r="E10" s="466"/>
      <c r="F10" s="466"/>
      <c r="G10" s="466"/>
      <c r="H10" s="466"/>
    </row>
    <row r="11" spans="1:9">
      <c r="A11" s="324" t="s">
        <v>197</v>
      </c>
      <c r="B11" s="325"/>
      <c r="C11" s="324" t="s">
        <v>198</v>
      </c>
      <c r="D11" s="325"/>
      <c r="E11" s="50"/>
      <c r="F11" s="376" t="s">
        <v>248</v>
      </c>
      <c r="G11" s="377"/>
      <c r="H11" s="378"/>
    </row>
    <row r="12" spans="1:9">
      <c r="A12" s="400">
        <f>IF('Perfo. - 1'!C12&gt;0,'Perfo. - 1'!C12+1,0)</f>
        <v>0</v>
      </c>
      <c r="B12" s="400"/>
      <c r="C12" s="326">
        <f>IF(A12&gt;0,DATE(YEAR(A12)+1,MONTH(A12),DAY(A12)-1),0)</f>
        <v>0</v>
      </c>
      <c r="D12" s="327"/>
      <c r="E12" s="50"/>
      <c r="F12" s="379"/>
      <c r="G12" s="380"/>
      <c r="H12" s="381"/>
    </row>
    <row r="13" spans="1:9" ht="36" customHeight="1" thickBot="1">
      <c r="A13" s="43" t="s">
        <v>200</v>
      </c>
      <c r="B13" s="44"/>
      <c r="C13" s="44"/>
      <c r="D13" s="44"/>
      <c r="E13" s="44"/>
      <c r="F13" s="44"/>
      <c r="G13" s="44"/>
      <c r="H13" s="44"/>
    </row>
    <row r="14" spans="1:9" ht="28.5" customHeight="1">
      <c r="A14" s="348" t="s">
        <v>179</v>
      </c>
      <c r="B14" s="348"/>
      <c r="C14" s="348"/>
      <c r="D14" s="348"/>
      <c r="E14" s="348"/>
      <c r="F14" s="348"/>
      <c r="G14" s="348"/>
      <c r="H14" s="28"/>
    </row>
    <row r="15" spans="1:9" ht="23.1" customHeight="1">
      <c r="A15" s="385" t="s">
        <v>180</v>
      </c>
      <c r="B15" s="385"/>
      <c r="C15" s="386"/>
      <c r="D15" s="386"/>
      <c r="E15" s="386"/>
      <c r="F15" s="386"/>
      <c r="G15" s="386"/>
      <c r="H15" s="386"/>
    </row>
    <row r="16" spans="1:9" ht="36" customHeight="1" thickBot="1">
      <c r="A16" s="425" t="s">
        <v>238</v>
      </c>
      <c r="B16" s="425"/>
      <c r="C16" s="425"/>
      <c r="D16" s="425"/>
      <c r="E16" s="425"/>
      <c r="F16" s="425"/>
      <c r="G16" s="425"/>
      <c r="H16" s="425"/>
      <c r="I16"/>
    </row>
    <row r="17" spans="1:12" ht="24" customHeight="1">
      <c r="A17" s="388" t="s">
        <v>239</v>
      </c>
      <c r="B17" s="389"/>
      <c r="C17" s="389"/>
      <c r="D17" s="389"/>
      <c r="E17" s="389"/>
      <c r="F17" s="390"/>
      <c r="G17" s="51"/>
      <c r="H17" s="498" t="s">
        <v>240</v>
      </c>
      <c r="J17" s="2"/>
      <c r="K17" s="2"/>
      <c r="L17" s="2"/>
    </row>
    <row r="18" spans="1:12" ht="24" customHeight="1">
      <c r="A18" s="128" t="s">
        <v>241</v>
      </c>
      <c r="B18" s="346"/>
      <c r="C18" s="346"/>
      <c r="D18" s="346"/>
      <c r="E18" s="346"/>
      <c r="F18" s="129"/>
      <c r="G18" s="499" t="e">
        <f>_xlfn.XLOOKUP(tarif,Tableau3[Tarif],Tableau3[Appui])</f>
        <v>#N/A</v>
      </c>
      <c r="H18" s="500" t="s">
        <v>242</v>
      </c>
      <c r="J18" s="2"/>
      <c r="K18" s="2"/>
      <c r="L18" s="2"/>
    </row>
    <row r="19" spans="1:12" ht="24" customHeight="1">
      <c r="A19" s="395" t="s">
        <v>243</v>
      </c>
      <c r="B19" s="395"/>
      <c r="C19" s="395"/>
      <c r="D19" s="395"/>
      <c r="E19" s="395"/>
      <c r="F19" s="395"/>
      <c r="G19" s="53">
        <f>IF(H14="Non",MIN(G17*G18,_xlfn.XLOOKUP(tarif,Tableau3[Tarif],Tableau3[Maximum])-'Perfo. - 1'!G20),0)</f>
        <v>0</v>
      </c>
      <c r="H19" s="52" t="s">
        <v>49</v>
      </c>
      <c r="J19" s="2"/>
      <c r="K19" s="2"/>
      <c r="L19" s="2"/>
    </row>
    <row r="20" spans="1:12" ht="24" customHeight="1">
      <c r="A20" s="391" t="s">
        <v>244</v>
      </c>
      <c r="B20" s="392"/>
      <c r="C20" s="392"/>
      <c r="D20" s="392"/>
      <c r="E20" s="392"/>
      <c r="F20" s="393"/>
      <c r="G20" s="501">
        <f>G19+'Perfo. - 1'!G20</f>
        <v>0</v>
      </c>
      <c r="H20" s="502" t="s">
        <v>49</v>
      </c>
      <c r="J20" s="2"/>
      <c r="K20" s="2"/>
      <c r="L20" s="2"/>
    </row>
    <row r="21" spans="1:12" ht="24" customHeight="1">
      <c r="A21" s="394" t="s">
        <v>245</v>
      </c>
      <c r="B21" s="394"/>
      <c r="C21" s="394"/>
      <c r="D21" s="394"/>
      <c r="E21" s="394"/>
      <c r="F21" s="394"/>
      <c r="G21" s="55" t="e">
        <f>_xlfn.XLOOKUP(tarif,Tableau3[Tarif],Tableau3[Maximum])</f>
        <v>#N/A</v>
      </c>
      <c r="H21" s="54"/>
      <c r="J21" s="2"/>
      <c r="K21" s="2"/>
      <c r="L21" s="2"/>
    </row>
    <row r="22" spans="1:12">
      <c r="A22" s="402"/>
      <c r="C22" s="402"/>
      <c r="D22" s="402"/>
      <c r="E22" s="402"/>
      <c r="F22" s="491"/>
      <c r="G22" s="491"/>
      <c r="H22" s="491"/>
      <c r="J22" s="2"/>
      <c r="K22" s="2"/>
      <c r="L22" s="2"/>
    </row>
    <row r="23" spans="1:12">
      <c r="A23" s="1"/>
      <c r="J23" s="2"/>
      <c r="K23" s="2"/>
      <c r="L23" s="2"/>
    </row>
    <row r="24" spans="1:12" ht="15.75" thickBot="1">
      <c r="A24" s="1"/>
      <c r="G24" s="339" t="s">
        <v>234</v>
      </c>
      <c r="H24" s="339"/>
    </row>
    <row r="25" spans="1:12" ht="14.45" customHeight="1">
      <c r="A25" s="1"/>
      <c r="G25" s="398" t="s">
        <v>249</v>
      </c>
      <c r="H25" s="399"/>
    </row>
    <row r="26" spans="1:12" ht="21.6" customHeight="1">
      <c r="A26" s="1"/>
      <c r="G26" s="396"/>
      <c r="H26" s="397"/>
    </row>
  </sheetData>
  <sheetProtection password="E9A8" sheet="1" formatRows="0" selectLockedCells="1"/>
  <mergeCells count="32">
    <mergeCell ref="A5:H5"/>
    <mergeCell ref="A1:H1"/>
    <mergeCell ref="A2:C2"/>
    <mergeCell ref="D2:H3"/>
    <mergeCell ref="A3:C3"/>
    <mergeCell ref="A4:H4"/>
    <mergeCell ref="A6:E6"/>
    <mergeCell ref="G6:H6"/>
    <mergeCell ref="A7:E7"/>
    <mergeCell ref="G7:H7"/>
    <mergeCell ref="A8:F8"/>
    <mergeCell ref="G8:H8"/>
    <mergeCell ref="A9:F9"/>
    <mergeCell ref="G9:H9"/>
    <mergeCell ref="A10:H10"/>
    <mergeCell ref="A11:B11"/>
    <mergeCell ref="C11:D11"/>
    <mergeCell ref="F11:H12"/>
    <mergeCell ref="A12:B12"/>
    <mergeCell ref="C12:D12"/>
    <mergeCell ref="G26:H26"/>
    <mergeCell ref="A14:G14"/>
    <mergeCell ref="A15:B15"/>
    <mergeCell ref="C15:H15"/>
    <mergeCell ref="A16:H16"/>
    <mergeCell ref="A17:F17"/>
    <mergeCell ref="A18:F18"/>
    <mergeCell ref="A19:F19"/>
    <mergeCell ref="A20:F20"/>
    <mergeCell ref="A21:F21"/>
    <mergeCell ref="G24:H24"/>
    <mergeCell ref="G25:H25"/>
  </mergeCells>
  <conditionalFormatting sqref="A7 F7">
    <cfRule type="expression" dxfId="37" priority="5">
      <formula>A7 = ""</formula>
    </cfRule>
  </conditionalFormatting>
  <conditionalFormatting sqref="A12 C12">
    <cfRule type="expression" dxfId="36" priority="8">
      <formula xml:space="preserve"> A12 = ""</formula>
    </cfRule>
  </conditionalFormatting>
  <conditionalFormatting sqref="A21">
    <cfRule type="expression" dxfId="35" priority="9">
      <formula>$G$20=$G$21</formula>
    </cfRule>
  </conditionalFormatting>
  <conditionalFormatting sqref="C15:H15">
    <cfRule type="expression" dxfId="34" priority="4">
      <formula xml:space="preserve"> C15 = ""</formula>
    </cfRule>
  </conditionalFormatting>
  <conditionalFormatting sqref="F11">
    <cfRule type="expression" dxfId="33" priority="1">
      <formula>#REF!&lt;$G$7</formula>
    </cfRule>
  </conditionalFormatting>
  <conditionalFormatting sqref="G17:G18">
    <cfRule type="expression" dxfId="32" priority="7">
      <formula>G17 = ""</formula>
    </cfRule>
  </conditionalFormatting>
  <conditionalFormatting sqref="G20:G21">
    <cfRule type="expression" dxfId="31" priority="3">
      <formula>G20 = ""</formula>
    </cfRule>
  </conditionalFormatting>
  <conditionalFormatting sqref="G26">
    <cfRule type="expression" dxfId="30" priority="2">
      <formula xml:space="preserve"> G26 = ""</formula>
    </cfRule>
  </conditionalFormatting>
  <conditionalFormatting sqref="H14">
    <cfRule type="expression" dxfId="29" priority="6">
      <formula>H14 = ""</formula>
    </cfRule>
  </conditionalFormatting>
  <pageMargins left="0.5" right="0.5" top="0.196850393700787" bottom="0.5" header="0.3" footer="0.3"/>
  <pageSetup fitToHeight="0" orientation="portrait" r:id="rId1"/>
  <headerFooter>
    <oddFooter>&amp;L&amp;"Arial Narrow,Normal"&amp;6Formulaire -  Demande d'appui financier pour la performance - Année 2 - Programme Système de gestion de l'énergie (2026-02)&amp;R&amp;"Arial Narrow,Normal"&amp;6&amp;P/&amp;N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D9D1F0F-59AF-41C3-B37C-3BF150E7D7B2}">
          <x14:formula1>
            <xm:f>RefMenu!$G$22:$G$23</xm:f>
          </x14:formula1>
          <xm:sqref>H14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7366B-A757-4744-87FF-058A8AC1CD42}">
  <sheetPr codeName="Feuil15">
    <tabColor rgb="FF002060"/>
    <pageSetUpPr fitToPage="1"/>
  </sheetPr>
  <dimension ref="A1:L27"/>
  <sheetViews>
    <sheetView showGridLines="0" view="pageLayout" zoomScale="110" zoomScaleNormal="100" zoomScalePageLayoutView="110" workbookViewId="0">
      <selection activeCell="H14" sqref="H14"/>
    </sheetView>
  </sheetViews>
  <sheetFormatPr defaultColWidth="11.5703125" defaultRowHeight="15"/>
  <cols>
    <col min="1" max="4" width="9.5703125" customWidth="1"/>
    <col min="5" max="5" width="4.42578125" customWidth="1"/>
    <col min="6" max="6" width="19.42578125" style="2" customWidth="1"/>
    <col min="7" max="8" width="16.42578125" style="2" customWidth="1"/>
    <col min="9" max="9" width="22.140625" style="2" customWidth="1"/>
    <col min="10" max="11" width="16.85546875" customWidth="1"/>
    <col min="12" max="12" width="33.85546875" customWidth="1"/>
  </cols>
  <sheetData>
    <row r="1" spans="1:9" ht="10.7" customHeight="1">
      <c r="A1" s="407"/>
      <c r="B1" s="407"/>
      <c r="C1" s="407"/>
      <c r="D1" s="407"/>
      <c r="E1" s="407"/>
      <c r="F1" s="407"/>
      <c r="G1" s="407"/>
      <c r="H1" s="407"/>
    </row>
    <row r="2" spans="1:9" ht="28.7" customHeight="1">
      <c r="A2" s="407" t="e" vm="1">
        <v>#VALUE!</v>
      </c>
      <c r="B2" s="407"/>
      <c r="C2" s="407"/>
      <c r="D2" s="124" t="s">
        <v>250</v>
      </c>
      <c r="E2" s="125"/>
      <c r="F2" s="125"/>
      <c r="G2" s="125"/>
      <c r="H2" s="125"/>
    </row>
    <row r="3" spans="1:9" ht="18" customHeight="1">
      <c r="A3" s="407"/>
      <c r="B3" s="407"/>
      <c r="C3" s="407"/>
      <c r="D3" s="125"/>
      <c r="E3" s="125"/>
      <c r="F3" s="125"/>
      <c r="G3" s="125"/>
      <c r="H3" s="125"/>
    </row>
    <row r="4" spans="1:9">
      <c r="A4" s="407"/>
      <c r="B4" s="407"/>
      <c r="C4" s="407"/>
      <c r="D4" s="407"/>
      <c r="E4" s="407"/>
      <c r="F4" s="407"/>
      <c r="G4" s="407"/>
      <c r="H4" s="407"/>
    </row>
    <row r="5" spans="1:9" ht="15.75" thickBot="1">
      <c r="A5" s="206" t="s">
        <v>126</v>
      </c>
      <c r="B5" s="206"/>
      <c r="C5" s="206"/>
      <c r="D5" s="206"/>
      <c r="E5" s="206"/>
      <c r="F5" s="206"/>
      <c r="G5" s="206"/>
      <c r="H5" s="206"/>
    </row>
    <row r="6" spans="1:9" ht="12" customHeight="1">
      <c r="A6" s="260" t="s">
        <v>77</v>
      </c>
      <c r="B6" s="261"/>
      <c r="C6" s="261"/>
      <c r="D6" s="261"/>
      <c r="E6" s="262"/>
      <c r="F6" s="42" t="s">
        <v>127</v>
      </c>
      <c r="G6" s="287" t="s">
        <v>128</v>
      </c>
      <c r="H6" s="287"/>
    </row>
    <row r="7" spans="1:9" ht="16.5" customHeight="1">
      <c r="A7" s="319">
        <f>Inscription!A8</f>
        <v>0</v>
      </c>
      <c r="B7" s="382"/>
      <c r="C7" s="382"/>
      <c r="D7" s="382"/>
      <c r="E7" s="320"/>
      <c r="F7" s="68">
        <f>Inscription!J8</f>
        <v>0</v>
      </c>
      <c r="G7" s="254">
        <f>'Réservé HQ'!C5</f>
        <v>0</v>
      </c>
      <c r="H7" s="254"/>
    </row>
    <row r="8" spans="1:9" ht="12" customHeight="1">
      <c r="A8" s="288" t="s">
        <v>175</v>
      </c>
      <c r="B8" s="289"/>
      <c r="C8" s="289"/>
      <c r="D8" s="289"/>
      <c r="E8" s="289"/>
      <c r="F8" s="290"/>
      <c r="G8" s="255" t="s">
        <v>86</v>
      </c>
      <c r="H8" s="255"/>
    </row>
    <row r="9" spans="1:9" ht="16.5" customHeight="1">
      <c r="A9" s="283">
        <f>Inscription!A13</f>
        <v>0</v>
      </c>
      <c r="B9" s="283"/>
      <c r="C9" s="283"/>
      <c r="D9" s="283"/>
      <c r="E9" s="283"/>
      <c r="F9" s="283"/>
      <c r="G9" s="256">
        <f>'Réservé HQ'!C6</f>
        <v>0</v>
      </c>
      <c r="H9" s="256"/>
    </row>
    <row r="10" spans="1:9" ht="28.5" customHeight="1" thickBot="1">
      <c r="A10" s="466" t="s">
        <v>196</v>
      </c>
      <c r="B10" s="466"/>
      <c r="C10" s="466"/>
      <c r="D10" s="466"/>
      <c r="E10" s="466"/>
      <c r="F10" s="466"/>
      <c r="G10" s="466"/>
      <c r="H10" s="466"/>
    </row>
    <row r="11" spans="1:9" ht="15" customHeight="1">
      <c r="A11" s="324" t="s">
        <v>197</v>
      </c>
      <c r="B11" s="325"/>
      <c r="C11" s="324" t="s">
        <v>198</v>
      </c>
      <c r="D11" s="325"/>
      <c r="E11" s="50"/>
      <c r="F11" s="376" t="s">
        <v>248</v>
      </c>
      <c r="G11" s="377"/>
      <c r="H11" s="378"/>
    </row>
    <row r="12" spans="1:9">
      <c r="A12" s="400">
        <f>IF('Perfo. - 2'!C12&gt;0,'Perfo. - 2'!C12+1,0)</f>
        <v>0</v>
      </c>
      <c r="B12" s="400"/>
      <c r="C12" s="326">
        <f>IF(A12&gt;0,DATE(YEAR(A12)+1,MONTH(A12),DAY(A12)-1),0)</f>
        <v>0</v>
      </c>
      <c r="D12" s="327"/>
      <c r="E12" s="50"/>
      <c r="F12" s="379"/>
      <c r="G12" s="380"/>
      <c r="H12" s="381"/>
    </row>
    <row r="13" spans="1:9" ht="36" customHeight="1" thickBot="1">
      <c r="A13" s="43" t="s">
        <v>200</v>
      </c>
      <c r="B13" s="44"/>
      <c r="C13" s="44"/>
      <c r="D13" s="44"/>
      <c r="E13" s="44"/>
      <c r="F13" s="44"/>
      <c r="G13" s="44"/>
      <c r="H13" s="44"/>
    </row>
    <row r="14" spans="1:9" ht="28.5" customHeight="1">
      <c r="A14" s="348" t="s">
        <v>223</v>
      </c>
      <c r="B14" s="348"/>
      <c r="C14" s="348"/>
      <c r="D14" s="348"/>
      <c r="E14" s="348"/>
      <c r="F14" s="348"/>
      <c r="G14" s="348"/>
      <c r="H14" s="28"/>
    </row>
    <row r="15" spans="1:9" ht="23.1" customHeight="1">
      <c r="A15" s="385" t="s">
        <v>180</v>
      </c>
      <c r="B15" s="385"/>
      <c r="C15" s="386"/>
      <c r="D15" s="386"/>
      <c r="E15" s="386"/>
      <c r="F15" s="386"/>
      <c r="G15" s="386"/>
      <c r="H15" s="386"/>
    </row>
    <row r="16" spans="1:9" ht="36" customHeight="1" thickBot="1">
      <c r="A16" s="425" t="s">
        <v>238</v>
      </c>
      <c r="B16" s="425"/>
      <c r="C16" s="425"/>
      <c r="D16" s="425"/>
      <c r="E16" s="425"/>
      <c r="F16" s="425"/>
      <c r="G16" s="425"/>
      <c r="H16" s="425"/>
      <c r="I16"/>
    </row>
    <row r="17" spans="1:12" ht="24" customHeight="1">
      <c r="A17" s="388" t="s">
        <v>239</v>
      </c>
      <c r="B17" s="389"/>
      <c r="C17" s="389"/>
      <c r="D17" s="389"/>
      <c r="E17" s="389"/>
      <c r="F17" s="390"/>
      <c r="G17" s="51"/>
      <c r="H17" s="498" t="s">
        <v>240</v>
      </c>
      <c r="J17" s="2"/>
      <c r="K17" s="2"/>
      <c r="L17" s="2"/>
    </row>
    <row r="18" spans="1:12" ht="24" customHeight="1">
      <c r="A18" s="128" t="s">
        <v>241</v>
      </c>
      <c r="B18" s="346"/>
      <c r="C18" s="346"/>
      <c r="D18" s="346"/>
      <c r="E18" s="346"/>
      <c r="F18" s="129"/>
      <c r="G18" s="499" t="e">
        <f>_xlfn.XLOOKUP(tarif,Tableau3[Tarif],Tableau3[Appui])</f>
        <v>#N/A</v>
      </c>
      <c r="H18" s="500" t="s">
        <v>242</v>
      </c>
      <c r="J18" s="2"/>
      <c r="K18" s="2"/>
      <c r="L18" s="2"/>
    </row>
    <row r="19" spans="1:12" ht="24" customHeight="1">
      <c r="A19" s="395" t="s">
        <v>243</v>
      </c>
      <c r="B19" s="395"/>
      <c r="C19" s="395"/>
      <c r="D19" s="395"/>
      <c r="E19" s="395"/>
      <c r="F19" s="395"/>
      <c r="G19" s="53">
        <f>IF(H14="Non",MIN(G17*G18,_xlfn.XLOOKUP(tarif,Tableau3[Tarif],Tableau3[Maximum])-'Perfo. - 2'!G20),0)</f>
        <v>0</v>
      </c>
      <c r="H19" s="52" t="s">
        <v>49</v>
      </c>
      <c r="J19" s="2"/>
      <c r="K19" s="2"/>
      <c r="L19" s="2"/>
    </row>
    <row r="20" spans="1:12" ht="24" customHeight="1">
      <c r="A20" s="391" t="s">
        <v>244</v>
      </c>
      <c r="B20" s="392"/>
      <c r="C20" s="392"/>
      <c r="D20" s="392"/>
      <c r="E20" s="392"/>
      <c r="F20" s="393"/>
      <c r="G20" s="501">
        <f>G19+'Perfo. - 2'!G20</f>
        <v>0</v>
      </c>
      <c r="H20" s="502" t="s">
        <v>49</v>
      </c>
      <c r="J20" s="2"/>
      <c r="K20" s="2"/>
      <c r="L20" s="2"/>
    </row>
    <row r="21" spans="1:12" ht="24" customHeight="1">
      <c r="A21" s="394" t="s">
        <v>245</v>
      </c>
      <c r="B21" s="394"/>
      <c r="C21" s="394"/>
      <c r="D21" s="394"/>
      <c r="E21" s="394"/>
      <c r="F21" s="394"/>
      <c r="G21" s="55" t="e">
        <f>_xlfn.XLOOKUP(tarif,Tableau3[Tarif],Tableau3[Maximum])</f>
        <v>#N/A</v>
      </c>
      <c r="H21" s="54"/>
      <c r="J21" s="2"/>
      <c r="K21" s="2"/>
      <c r="L21" s="2"/>
    </row>
    <row r="22" spans="1:12">
      <c r="A22" s="402"/>
      <c r="C22" s="402"/>
      <c r="D22" s="402"/>
      <c r="E22" s="402"/>
      <c r="F22" s="491"/>
      <c r="G22" s="491"/>
      <c r="H22" s="491"/>
      <c r="J22" s="2"/>
      <c r="K22" s="2"/>
      <c r="L22" s="2"/>
    </row>
    <row r="23" spans="1:12">
      <c r="A23" s="1"/>
      <c r="J23" s="2"/>
      <c r="K23" s="2"/>
      <c r="L23" s="2"/>
    </row>
    <row r="24" spans="1:12" ht="15.75" thickBot="1">
      <c r="A24" s="1"/>
      <c r="G24" s="339" t="s">
        <v>234</v>
      </c>
      <c r="H24" s="339"/>
    </row>
    <row r="25" spans="1:12" ht="14.45" customHeight="1">
      <c r="A25" s="1"/>
      <c r="G25" s="370" t="s">
        <v>251</v>
      </c>
      <c r="H25" s="370"/>
    </row>
    <row r="26" spans="1:12" ht="21.6" customHeight="1">
      <c r="A26" s="1"/>
      <c r="G26" s="387"/>
      <c r="H26" s="387"/>
    </row>
    <row r="27" spans="1:12">
      <c r="A27" s="1"/>
    </row>
  </sheetData>
  <sheetProtection password="E9A8" sheet="1" formatRows="0" selectLockedCells="1"/>
  <mergeCells count="32">
    <mergeCell ref="A5:H5"/>
    <mergeCell ref="A1:H1"/>
    <mergeCell ref="A2:C2"/>
    <mergeCell ref="D2:H3"/>
    <mergeCell ref="A3:C3"/>
    <mergeCell ref="A4:H4"/>
    <mergeCell ref="A6:E6"/>
    <mergeCell ref="G6:H6"/>
    <mergeCell ref="A7:E7"/>
    <mergeCell ref="G7:H7"/>
    <mergeCell ref="A8:F8"/>
    <mergeCell ref="G8:H8"/>
    <mergeCell ref="A9:F9"/>
    <mergeCell ref="G9:H9"/>
    <mergeCell ref="A10:H10"/>
    <mergeCell ref="A11:B11"/>
    <mergeCell ref="C11:D11"/>
    <mergeCell ref="F11:H12"/>
    <mergeCell ref="A12:B12"/>
    <mergeCell ref="C12:D12"/>
    <mergeCell ref="G26:H26"/>
    <mergeCell ref="A14:G14"/>
    <mergeCell ref="A15:B15"/>
    <mergeCell ref="C15:H15"/>
    <mergeCell ref="A16:H16"/>
    <mergeCell ref="A17:F17"/>
    <mergeCell ref="A18:F18"/>
    <mergeCell ref="A19:F19"/>
    <mergeCell ref="A20:F20"/>
    <mergeCell ref="A21:F21"/>
    <mergeCell ref="G24:H24"/>
    <mergeCell ref="G25:H25"/>
  </mergeCells>
  <conditionalFormatting sqref="A7 F7">
    <cfRule type="expression" dxfId="28" priority="9">
      <formula>A7 = ""</formula>
    </cfRule>
  </conditionalFormatting>
  <conditionalFormatting sqref="A12">
    <cfRule type="expression" dxfId="27" priority="3">
      <formula xml:space="preserve"> A12 = ""</formula>
    </cfRule>
  </conditionalFormatting>
  <conditionalFormatting sqref="A21">
    <cfRule type="expression" dxfId="26" priority="13">
      <formula>$G$20=$G$21</formula>
    </cfRule>
  </conditionalFormatting>
  <conditionalFormatting sqref="C12">
    <cfRule type="expression" dxfId="25" priority="4">
      <formula xml:space="preserve"> C12 = ""</formula>
    </cfRule>
  </conditionalFormatting>
  <conditionalFormatting sqref="C15:H15">
    <cfRule type="expression" dxfId="24" priority="8">
      <formula xml:space="preserve"> C15 = ""</formula>
    </cfRule>
  </conditionalFormatting>
  <conditionalFormatting sqref="F11">
    <cfRule type="expression" dxfId="23" priority="1">
      <formula>#REF!&lt;$G$7</formula>
    </cfRule>
  </conditionalFormatting>
  <conditionalFormatting sqref="G17:G18">
    <cfRule type="expression" dxfId="22" priority="11">
      <formula>G17 = ""</formula>
    </cfRule>
  </conditionalFormatting>
  <conditionalFormatting sqref="G20:G21">
    <cfRule type="expression" dxfId="21" priority="2">
      <formula>G20 = ""</formula>
    </cfRule>
  </conditionalFormatting>
  <conditionalFormatting sqref="G26">
    <cfRule type="expression" dxfId="20" priority="6">
      <formula xml:space="preserve"> G26 = ""</formula>
    </cfRule>
  </conditionalFormatting>
  <conditionalFormatting sqref="H14">
    <cfRule type="expression" dxfId="19" priority="10">
      <formula>H14 = ""</formula>
    </cfRule>
  </conditionalFormatting>
  <pageMargins left="0.5" right="0.5" top="0.19685039370078741" bottom="0.5" header="0.3" footer="0.3"/>
  <pageSetup fitToHeight="0" orientation="portrait" r:id="rId1"/>
  <headerFooter>
    <oddFooter>&amp;L&amp;"Arial Narrow,Normal"&amp;6Formulaire -  Demande d'appui financier pour la performance - Année 3 - Programme Système de gestion de l'énergie (2026-02)&amp;R&amp;"Arial Narrow,Normal"&amp;6&amp;P/&amp;N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C1604AA-09A7-442F-AD03-C020845F6FE1}">
          <x14:formula1>
            <xm:f>RefMenu!$G$22:$G$23</xm:f>
          </x14:formula1>
          <xm:sqref>H14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3C9D8-40BE-4A4E-9253-F3883D5291F0}">
  <sheetPr codeName="Feuil16">
    <tabColor rgb="FF002060"/>
    <pageSetUpPr fitToPage="1"/>
  </sheetPr>
  <dimension ref="A1:L27"/>
  <sheetViews>
    <sheetView showGridLines="0" view="pageLayout" zoomScale="110" zoomScaleNormal="100" zoomScalePageLayoutView="110" workbookViewId="0">
      <selection activeCell="H14" sqref="H14"/>
    </sheetView>
  </sheetViews>
  <sheetFormatPr defaultColWidth="11.5703125" defaultRowHeight="15"/>
  <cols>
    <col min="1" max="4" width="9.5703125" customWidth="1"/>
    <col min="5" max="5" width="4.42578125" customWidth="1"/>
    <col min="6" max="6" width="19.42578125" style="2" customWidth="1"/>
    <col min="7" max="8" width="16.42578125" style="2" customWidth="1"/>
    <col min="9" max="9" width="22.140625" style="2" customWidth="1"/>
    <col min="10" max="11" width="16.85546875" customWidth="1"/>
    <col min="12" max="12" width="33.85546875" customWidth="1"/>
  </cols>
  <sheetData>
    <row r="1" spans="1:9" ht="10.7" customHeight="1">
      <c r="A1" s="407"/>
      <c r="B1" s="407"/>
      <c r="C1" s="407"/>
      <c r="D1" s="407"/>
      <c r="E1" s="407"/>
      <c r="F1" s="407"/>
      <c r="G1" s="407"/>
      <c r="H1" s="407"/>
    </row>
    <row r="2" spans="1:9" ht="28.7" customHeight="1">
      <c r="A2" s="407" t="e" vm="1">
        <v>#VALUE!</v>
      </c>
      <c r="B2" s="407"/>
      <c r="C2" s="407"/>
      <c r="D2" s="124" t="s">
        <v>252</v>
      </c>
      <c r="E2" s="125"/>
      <c r="F2" s="125"/>
      <c r="G2" s="125"/>
      <c r="H2" s="125"/>
    </row>
    <row r="3" spans="1:9" ht="18" customHeight="1">
      <c r="A3" s="407"/>
      <c r="B3" s="407"/>
      <c r="C3" s="407"/>
      <c r="D3" s="125"/>
      <c r="E3" s="125"/>
      <c r="F3" s="125"/>
      <c r="G3" s="125"/>
      <c r="H3" s="125"/>
    </row>
    <row r="4" spans="1:9">
      <c r="A4" s="407"/>
      <c r="B4" s="407"/>
      <c r="C4" s="407"/>
      <c r="D4" s="407"/>
      <c r="E4" s="407"/>
      <c r="F4" s="407"/>
      <c r="G4" s="407"/>
      <c r="H4" s="407"/>
    </row>
    <row r="5" spans="1:9" ht="15.75" thickBot="1">
      <c r="A5" s="206" t="s">
        <v>126</v>
      </c>
      <c r="B5" s="206"/>
      <c r="C5" s="206"/>
      <c r="D5" s="206"/>
      <c r="E5" s="206"/>
      <c r="F5" s="206"/>
      <c r="G5" s="206"/>
      <c r="H5" s="206"/>
    </row>
    <row r="6" spans="1:9" ht="12" customHeight="1">
      <c r="A6" s="260" t="s">
        <v>77</v>
      </c>
      <c r="B6" s="261"/>
      <c r="C6" s="261"/>
      <c r="D6" s="261"/>
      <c r="E6" s="262"/>
      <c r="F6" s="42" t="s">
        <v>127</v>
      </c>
      <c r="G6" s="287" t="s">
        <v>128</v>
      </c>
      <c r="H6" s="287"/>
    </row>
    <row r="7" spans="1:9" ht="16.5" customHeight="1">
      <c r="A7" s="319">
        <f>Inscription!A8</f>
        <v>0</v>
      </c>
      <c r="B7" s="382"/>
      <c r="C7" s="382"/>
      <c r="D7" s="382"/>
      <c r="E7" s="320"/>
      <c r="F7" s="68">
        <f>Inscription!J8</f>
        <v>0</v>
      </c>
      <c r="G7" s="254">
        <f>'Réservé HQ'!C5</f>
        <v>0</v>
      </c>
      <c r="H7" s="254"/>
    </row>
    <row r="8" spans="1:9" ht="12" customHeight="1">
      <c r="A8" s="288" t="s">
        <v>175</v>
      </c>
      <c r="B8" s="289"/>
      <c r="C8" s="289"/>
      <c r="D8" s="289"/>
      <c r="E8" s="289"/>
      <c r="F8" s="290"/>
      <c r="G8" s="255" t="s">
        <v>86</v>
      </c>
      <c r="H8" s="255"/>
    </row>
    <row r="9" spans="1:9" ht="16.5" customHeight="1">
      <c r="A9" s="283">
        <f>Inscription!A13</f>
        <v>0</v>
      </c>
      <c r="B9" s="283"/>
      <c r="C9" s="283"/>
      <c r="D9" s="283"/>
      <c r="E9" s="283"/>
      <c r="F9" s="283"/>
      <c r="G9" s="256">
        <f>'Réservé HQ'!C6</f>
        <v>0</v>
      </c>
      <c r="H9" s="256"/>
    </row>
    <row r="10" spans="1:9" ht="28.5" customHeight="1" thickBot="1">
      <c r="A10" s="466" t="s">
        <v>196</v>
      </c>
      <c r="B10" s="466"/>
      <c r="C10" s="466"/>
      <c r="D10" s="466"/>
      <c r="E10" s="466"/>
      <c r="F10" s="466"/>
      <c r="G10" s="466"/>
      <c r="H10" s="466"/>
    </row>
    <row r="11" spans="1:9" ht="15" customHeight="1">
      <c r="A11" s="324" t="s">
        <v>197</v>
      </c>
      <c r="B11" s="325"/>
      <c r="C11" s="324" t="s">
        <v>198</v>
      </c>
      <c r="D11" s="325"/>
      <c r="E11" s="50"/>
      <c r="F11" s="376" t="s">
        <v>248</v>
      </c>
      <c r="G11" s="377"/>
      <c r="H11" s="378"/>
    </row>
    <row r="12" spans="1:9">
      <c r="A12" s="400">
        <f>IF('Perfo. - 3'!C12&gt;0,'Perfo. - 3'!C12+1,0)</f>
        <v>0</v>
      </c>
      <c r="B12" s="400"/>
      <c r="C12" s="326">
        <f>IF(A12&gt;0,DATE(YEAR(A12)+1,MONTH(A12),DAY(A12)-1),0)</f>
        <v>0</v>
      </c>
      <c r="D12" s="327"/>
      <c r="E12" s="50"/>
      <c r="F12" s="379"/>
      <c r="G12" s="380"/>
      <c r="H12" s="381"/>
    </row>
    <row r="13" spans="1:9" ht="36" customHeight="1" thickBot="1">
      <c r="A13" s="43" t="s">
        <v>200</v>
      </c>
      <c r="B13" s="44"/>
      <c r="C13" s="44"/>
      <c r="D13" s="44"/>
      <c r="E13" s="44"/>
      <c r="F13" s="44"/>
      <c r="G13" s="44"/>
      <c r="H13" s="44"/>
    </row>
    <row r="14" spans="1:9" ht="28.5" customHeight="1">
      <c r="A14" s="348" t="s">
        <v>223</v>
      </c>
      <c r="B14" s="348"/>
      <c r="C14" s="348"/>
      <c r="D14" s="348"/>
      <c r="E14" s="348"/>
      <c r="F14" s="348"/>
      <c r="G14" s="348"/>
      <c r="H14" s="28"/>
    </row>
    <row r="15" spans="1:9" ht="23.1" customHeight="1">
      <c r="A15" s="385" t="s">
        <v>180</v>
      </c>
      <c r="B15" s="385"/>
      <c r="C15" s="386"/>
      <c r="D15" s="386"/>
      <c r="E15" s="386"/>
      <c r="F15" s="386"/>
      <c r="G15" s="386"/>
      <c r="H15" s="386"/>
    </row>
    <row r="16" spans="1:9" ht="36" customHeight="1" thickBot="1">
      <c r="A16" s="425" t="s">
        <v>238</v>
      </c>
      <c r="B16" s="425"/>
      <c r="C16" s="425"/>
      <c r="D16" s="425"/>
      <c r="E16" s="425"/>
      <c r="F16" s="425"/>
      <c r="G16" s="425"/>
      <c r="H16" s="425"/>
      <c r="I16"/>
    </row>
    <row r="17" spans="1:12" ht="24" customHeight="1">
      <c r="A17" s="388" t="s">
        <v>239</v>
      </c>
      <c r="B17" s="389"/>
      <c r="C17" s="389"/>
      <c r="D17" s="389"/>
      <c r="E17" s="389"/>
      <c r="F17" s="390"/>
      <c r="G17" s="51"/>
      <c r="H17" s="498" t="s">
        <v>240</v>
      </c>
      <c r="J17" s="2"/>
      <c r="K17" s="2"/>
      <c r="L17" s="2"/>
    </row>
    <row r="18" spans="1:12" ht="24" customHeight="1">
      <c r="A18" s="128" t="s">
        <v>241</v>
      </c>
      <c r="B18" s="346"/>
      <c r="C18" s="346"/>
      <c r="D18" s="346"/>
      <c r="E18" s="346"/>
      <c r="F18" s="129"/>
      <c r="G18" s="499" t="e">
        <f>_xlfn.XLOOKUP(tarif,Tableau3[Tarif],Tableau3[Appui])</f>
        <v>#N/A</v>
      </c>
      <c r="H18" s="500" t="s">
        <v>242</v>
      </c>
      <c r="J18" s="2"/>
      <c r="K18" s="2"/>
      <c r="L18" s="2"/>
    </row>
    <row r="19" spans="1:12" ht="24" customHeight="1">
      <c r="A19" s="395" t="s">
        <v>243</v>
      </c>
      <c r="B19" s="395"/>
      <c r="C19" s="395"/>
      <c r="D19" s="395"/>
      <c r="E19" s="395"/>
      <c r="F19" s="395"/>
      <c r="G19" s="53">
        <f>IF(H14="Non",MIN(G17*G18,_xlfn.XLOOKUP(tarif,Tableau3[Tarif],Tableau3[Maximum])-'Perfo. - 3'!G20),0)</f>
        <v>0</v>
      </c>
      <c r="H19" s="52" t="s">
        <v>49</v>
      </c>
      <c r="J19" s="2"/>
      <c r="K19" s="2"/>
      <c r="L19" s="2"/>
    </row>
    <row r="20" spans="1:12" ht="24" customHeight="1">
      <c r="A20" s="391" t="s">
        <v>244</v>
      </c>
      <c r="B20" s="392"/>
      <c r="C20" s="392"/>
      <c r="D20" s="392"/>
      <c r="E20" s="392"/>
      <c r="F20" s="393"/>
      <c r="G20" s="501">
        <f>G19+'Perfo. - 3'!G20</f>
        <v>0</v>
      </c>
      <c r="H20" s="502" t="s">
        <v>49</v>
      </c>
      <c r="J20" s="2"/>
      <c r="K20" s="2"/>
      <c r="L20" s="2"/>
    </row>
    <row r="21" spans="1:12" ht="24" customHeight="1">
      <c r="A21" s="394" t="s">
        <v>245</v>
      </c>
      <c r="B21" s="394"/>
      <c r="C21" s="394"/>
      <c r="D21" s="394"/>
      <c r="E21" s="394"/>
      <c r="F21" s="394"/>
      <c r="G21" s="55" t="e">
        <f>_xlfn.XLOOKUP(tarif,Tableau3[Tarif],Tableau3[Maximum])</f>
        <v>#N/A</v>
      </c>
      <c r="H21" s="54"/>
      <c r="J21" s="2"/>
      <c r="K21" s="2"/>
      <c r="L21" s="2"/>
    </row>
    <row r="22" spans="1:12">
      <c r="A22" s="402"/>
      <c r="C22" s="402"/>
      <c r="D22" s="402"/>
      <c r="E22" s="402"/>
      <c r="F22" s="491"/>
      <c r="G22" s="491"/>
      <c r="H22" s="491"/>
      <c r="J22" s="2"/>
      <c r="K22" s="2"/>
      <c r="L22" s="2"/>
    </row>
    <row r="23" spans="1:12">
      <c r="A23" s="1"/>
      <c r="J23" s="2"/>
      <c r="K23" s="2"/>
      <c r="L23" s="2"/>
    </row>
    <row r="24" spans="1:12" ht="15.75" thickBot="1">
      <c r="A24" s="1"/>
      <c r="G24" s="339" t="s">
        <v>234</v>
      </c>
      <c r="H24" s="339"/>
    </row>
    <row r="25" spans="1:12" ht="14.45" customHeight="1">
      <c r="A25" s="1"/>
      <c r="G25" s="370" t="s">
        <v>253</v>
      </c>
      <c r="H25" s="370"/>
    </row>
    <row r="26" spans="1:12" ht="21.6" customHeight="1">
      <c r="A26" s="1"/>
      <c r="G26" s="387"/>
      <c r="H26" s="387"/>
    </row>
    <row r="27" spans="1:12">
      <c r="A27" s="1"/>
    </row>
  </sheetData>
  <sheetProtection password="E9A8" sheet="1" formatRows="0" selectLockedCells="1"/>
  <mergeCells count="32">
    <mergeCell ref="A5:H5"/>
    <mergeCell ref="A1:H1"/>
    <mergeCell ref="A2:C2"/>
    <mergeCell ref="D2:H3"/>
    <mergeCell ref="A3:C3"/>
    <mergeCell ref="A4:H4"/>
    <mergeCell ref="A6:E6"/>
    <mergeCell ref="G6:H6"/>
    <mergeCell ref="A7:E7"/>
    <mergeCell ref="G7:H7"/>
    <mergeCell ref="A8:F8"/>
    <mergeCell ref="G8:H8"/>
    <mergeCell ref="A9:F9"/>
    <mergeCell ref="G9:H9"/>
    <mergeCell ref="A10:H10"/>
    <mergeCell ref="A11:B11"/>
    <mergeCell ref="C11:D11"/>
    <mergeCell ref="F11:H12"/>
    <mergeCell ref="A12:B12"/>
    <mergeCell ref="C12:D12"/>
    <mergeCell ref="G26:H26"/>
    <mergeCell ref="A14:G14"/>
    <mergeCell ref="A15:B15"/>
    <mergeCell ref="C15:H15"/>
    <mergeCell ref="A16:H16"/>
    <mergeCell ref="A17:F17"/>
    <mergeCell ref="A18:F18"/>
    <mergeCell ref="A19:F19"/>
    <mergeCell ref="A20:F20"/>
    <mergeCell ref="A21:F21"/>
    <mergeCell ref="G24:H24"/>
    <mergeCell ref="G25:H25"/>
  </mergeCells>
  <conditionalFormatting sqref="A7 F7">
    <cfRule type="expression" dxfId="18" priority="9">
      <formula>A7 = ""</formula>
    </cfRule>
  </conditionalFormatting>
  <conditionalFormatting sqref="A12">
    <cfRule type="expression" dxfId="17" priority="3">
      <formula xml:space="preserve"> A12 = ""</formula>
    </cfRule>
  </conditionalFormatting>
  <conditionalFormatting sqref="A21">
    <cfRule type="expression" dxfId="16" priority="13">
      <formula>$G$20=$G$21</formula>
    </cfRule>
  </conditionalFormatting>
  <conditionalFormatting sqref="C12">
    <cfRule type="expression" dxfId="15" priority="4">
      <formula xml:space="preserve"> C12 = ""</formula>
    </cfRule>
  </conditionalFormatting>
  <conditionalFormatting sqref="C15:H15">
    <cfRule type="expression" dxfId="14" priority="8">
      <formula xml:space="preserve"> C15 = ""</formula>
    </cfRule>
  </conditionalFormatting>
  <conditionalFormatting sqref="F11">
    <cfRule type="expression" dxfId="13" priority="1">
      <formula>#REF!&lt;$G$7</formula>
    </cfRule>
  </conditionalFormatting>
  <conditionalFormatting sqref="G17:G18">
    <cfRule type="expression" dxfId="12" priority="11">
      <formula>G17 = ""</formula>
    </cfRule>
  </conditionalFormatting>
  <conditionalFormatting sqref="G20:G21">
    <cfRule type="expression" dxfId="11" priority="2">
      <formula>G20 = ""</formula>
    </cfRule>
  </conditionalFormatting>
  <conditionalFormatting sqref="G26">
    <cfRule type="expression" dxfId="10" priority="6">
      <formula xml:space="preserve"> G26 = ""</formula>
    </cfRule>
  </conditionalFormatting>
  <conditionalFormatting sqref="H14">
    <cfRule type="expression" dxfId="9" priority="10">
      <formula>H14 = ""</formula>
    </cfRule>
  </conditionalFormatting>
  <pageMargins left="0.5" right="0.5" top="0.196850393700787" bottom="0.5" header="0.3" footer="0.3"/>
  <pageSetup fitToHeight="0" orientation="portrait" r:id="rId1"/>
  <headerFooter>
    <oddFooter>&amp;L&amp;"Arial Narrow,Normal"&amp;6Formulaire -  Demande d'appui financier pour la performance - Année 4 - Programme Système de gestion de l'énergie (2026-02)&amp;R&amp;"Arial Narrow,Normal"&amp;6&amp;P/&amp;N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A78DEB5-CB44-4B66-BCE8-79E2C9BE792C}">
          <x14:formula1>
            <xm:f>RefMenu!$G$22:$G$23</xm:f>
          </x14:formula1>
          <xm:sqref>H14</xm:sqref>
        </x14:dataValidation>
      </x14:dataValidation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85506-21C1-4C43-9F1E-AC3E55E0872B}">
  <sheetPr codeName="Feuil17">
    <tabColor rgb="FF002060"/>
    <pageSetUpPr fitToPage="1"/>
  </sheetPr>
  <dimension ref="A1:L27"/>
  <sheetViews>
    <sheetView showGridLines="0" view="pageLayout" zoomScale="110" zoomScaleNormal="100" zoomScalePageLayoutView="110" workbookViewId="0">
      <selection activeCell="H14" sqref="H14"/>
    </sheetView>
  </sheetViews>
  <sheetFormatPr defaultColWidth="11.5703125" defaultRowHeight="15"/>
  <cols>
    <col min="1" max="4" width="9.5703125" customWidth="1"/>
    <col min="5" max="5" width="4.42578125" customWidth="1"/>
    <col min="6" max="6" width="19.42578125" style="2" customWidth="1"/>
    <col min="7" max="8" width="16.42578125" style="2" customWidth="1"/>
    <col min="9" max="9" width="22.140625" style="2" customWidth="1"/>
    <col min="10" max="11" width="16.85546875" customWidth="1"/>
    <col min="12" max="12" width="33.85546875" customWidth="1"/>
  </cols>
  <sheetData>
    <row r="1" spans="1:9" ht="10.7" customHeight="1">
      <c r="A1" s="407"/>
      <c r="B1" s="407"/>
      <c r="C1" s="407"/>
      <c r="D1" s="407"/>
      <c r="E1" s="407"/>
      <c r="F1" s="407"/>
      <c r="G1" s="407"/>
      <c r="H1" s="407"/>
    </row>
    <row r="2" spans="1:9" ht="28.7" customHeight="1">
      <c r="A2" s="407" t="e" vm="1">
        <v>#VALUE!</v>
      </c>
      <c r="B2" s="407"/>
      <c r="C2" s="407"/>
      <c r="D2" s="124" t="s">
        <v>254</v>
      </c>
      <c r="E2" s="125"/>
      <c r="F2" s="125"/>
      <c r="G2" s="125"/>
      <c r="H2" s="125"/>
    </row>
    <row r="3" spans="1:9" ht="18" customHeight="1">
      <c r="A3" s="407"/>
      <c r="B3" s="407"/>
      <c r="C3" s="407"/>
      <c r="D3" s="125"/>
      <c r="E3" s="125"/>
      <c r="F3" s="125"/>
      <c r="G3" s="125"/>
      <c r="H3" s="125"/>
    </row>
    <row r="4" spans="1:9">
      <c r="A4" s="407"/>
      <c r="B4" s="407"/>
      <c r="C4" s="407"/>
      <c r="D4" s="407"/>
      <c r="E4" s="407"/>
      <c r="F4" s="407"/>
      <c r="G4" s="407"/>
      <c r="H4" s="407"/>
    </row>
    <row r="5" spans="1:9" ht="15.75" thickBot="1">
      <c r="A5" s="206" t="s">
        <v>126</v>
      </c>
      <c r="B5" s="206"/>
      <c r="C5" s="206"/>
      <c r="D5" s="206"/>
      <c r="E5" s="206"/>
      <c r="F5" s="206"/>
      <c r="G5" s="206"/>
      <c r="H5" s="206"/>
    </row>
    <row r="6" spans="1:9" ht="12" customHeight="1">
      <c r="A6" s="260" t="s">
        <v>77</v>
      </c>
      <c r="B6" s="261"/>
      <c r="C6" s="261"/>
      <c r="D6" s="261"/>
      <c r="E6" s="262"/>
      <c r="F6" s="42" t="s">
        <v>127</v>
      </c>
      <c r="G6" s="287" t="s">
        <v>128</v>
      </c>
      <c r="H6" s="287"/>
    </row>
    <row r="7" spans="1:9" ht="16.5" customHeight="1">
      <c r="A7" s="319">
        <f>Inscription!A8</f>
        <v>0</v>
      </c>
      <c r="B7" s="382"/>
      <c r="C7" s="382"/>
      <c r="D7" s="382"/>
      <c r="E7" s="320"/>
      <c r="F7" s="68">
        <f>Inscription!J8</f>
        <v>0</v>
      </c>
      <c r="G7" s="254">
        <f>'Réservé HQ'!C5</f>
        <v>0</v>
      </c>
      <c r="H7" s="254"/>
    </row>
    <row r="8" spans="1:9" ht="12" customHeight="1">
      <c r="A8" s="288" t="s">
        <v>175</v>
      </c>
      <c r="B8" s="289"/>
      <c r="C8" s="289"/>
      <c r="D8" s="289"/>
      <c r="E8" s="289"/>
      <c r="F8" s="290"/>
      <c r="G8" s="255" t="s">
        <v>86</v>
      </c>
      <c r="H8" s="255"/>
    </row>
    <row r="9" spans="1:9" ht="16.5" customHeight="1">
      <c r="A9" s="283">
        <f>Inscription!A13</f>
        <v>0</v>
      </c>
      <c r="B9" s="283"/>
      <c r="C9" s="283"/>
      <c r="D9" s="283"/>
      <c r="E9" s="283"/>
      <c r="F9" s="283"/>
      <c r="G9" s="256">
        <f>'Réservé HQ'!C6</f>
        <v>0</v>
      </c>
      <c r="H9" s="256"/>
    </row>
    <row r="10" spans="1:9" ht="28.5" customHeight="1" thickBot="1">
      <c r="A10" s="466" t="s">
        <v>196</v>
      </c>
      <c r="B10" s="466"/>
      <c r="C10" s="466"/>
      <c r="D10" s="466"/>
      <c r="E10" s="466"/>
      <c r="F10" s="466"/>
      <c r="G10" s="466"/>
      <c r="H10" s="466"/>
    </row>
    <row r="11" spans="1:9" ht="15" customHeight="1">
      <c r="A11" s="324" t="s">
        <v>197</v>
      </c>
      <c r="B11" s="325"/>
      <c r="C11" s="324" t="s">
        <v>198</v>
      </c>
      <c r="D11" s="325"/>
      <c r="E11" s="50"/>
      <c r="F11" s="376" t="s">
        <v>248</v>
      </c>
      <c r="G11" s="377"/>
      <c r="H11" s="378"/>
    </row>
    <row r="12" spans="1:9">
      <c r="A12" s="400">
        <f>IF('Perfo. - 4'!C12&gt;0,'Perfo. - 4'!C12+1,0)</f>
        <v>0</v>
      </c>
      <c r="B12" s="400"/>
      <c r="C12" s="326">
        <f>IF(A12&gt;0,DATE(YEAR(A12)+1,MONTH(A12),DAY(A12)-1),0)</f>
        <v>0</v>
      </c>
      <c r="D12" s="327"/>
      <c r="E12" s="50"/>
      <c r="F12" s="379"/>
      <c r="G12" s="380"/>
      <c r="H12" s="381"/>
    </row>
    <row r="13" spans="1:9" ht="36" customHeight="1" thickBot="1">
      <c r="A13" s="43" t="s">
        <v>200</v>
      </c>
      <c r="B13" s="44"/>
      <c r="C13" s="44"/>
      <c r="D13" s="44"/>
      <c r="E13" s="44"/>
      <c r="F13" s="44"/>
      <c r="G13" s="44"/>
      <c r="H13" s="44"/>
    </row>
    <row r="14" spans="1:9" ht="28.5" customHeight="1">
      <c r="A14" s="348" t="s">
        <v>223</v>
      </c>
      <c r="B14" s="348"/>
      <c r="C14" s="348"/>
      <c r="D14" s="348"/>
      <c r="E14" s="348"/>
      <c r="F14" s="348"/>
      <c r="G14" s="348"/>
      <c r="H14" s="28"/>
    </row>
    <row r="15" spans="1:9" ht="23.1" customHeight="1">
      <c r="A15" s="385" t="s">
        <v>180</v>
      </c>
      <c r="B15" s="385"/>
      <c r="C15" s="386"/>
      <c r="D15" s="386"/>
      <c r="E15" s="386"/>
      <c r="F15" s="386"/>
      <c r="G15" s="386"/>
      <c r="H15" s="386"/>
    </row>
    <row r="16" spans="1:9" ht="36" customHeight="1" thickBot="1">
      <c r="A16" s="425" t="s">
        <v>238</v>
      </c>
      <c r="B16" s="425"/>
      <c r="C16" s="425"/>
      <c r="D16" s="425"/>
      <c r="E16" s="425"/>
      <c r="F16" s="425"/>
      <c r="G16" s="425"/>
      <c r="H16" s="425"/>
      <c r="I16"/>
    </row>
    <row r="17" spans="1:12" ht="24" customHeight="1">
      <c r="A17" s="388" t="s">
        <v>239</v>
      </c>
      <c r="B17" s="389"/>
      <c r="C17" s="389"/>
      <c r="D17" s="389"/>
      <c r="E17" s="389"/>
      <c r="F17" s="390"/>
      <c r="G17" s="51"/>
      <c r="H17" s="498" t="s">
        <v>240</v>
      </c>
      <c r="J17" s="2"/>
      <c r="K17" s="2"/>
      <c r="L17" s="2"/>
    </row>
    <row r="18" spans="1:12" ht="24" customHeight="1">
      <c r="A18" s="128" t="s">
        <v>241</v>
      </c>
      <c r="B18" s="346"/>
      <c r="C18" s="346"/>
      <c r="D18" s="346"/>
      <c r="E18" s="346"/>
      <c r="F18" s="129"/>
      <c r="G18" s="499" t="e">
        <f>_xlfn.XLOOKUP(tarif,Tableau3[Tarif],Tableau3[Appui])</f>
        <v>#N/A</v>
      </c>
      <c r="H18" s="500" t="s">
        <v>242</v>
      </c>
      <c r="J18" s="2"/>
      <c r="K18" s="2"/>
      <c r="L18" s="2"/>
    </row>
    <row r="19" spans="1:12" ht="24" customHeight="1">
      <c r="A19" s="395" t="s">
        <v>243</v>
      </c>
      <c r="B19" s="395"/>
      <c r="C19" s="395"/>
      <c r="D19" s="395"/>
      <c r="E19" s="395"/>
      <c r="F19" s="395"/>
      <c r="G19" s="53">
        <f>IF(H14="Non",MIN(G17*G18,_xlfn.XLOOKUP(tarif,Tableau3[Tarif],Tableau3[Maximum])-'Perfo. - 4'!G20),0)</f>
        <v>0</v>
      </c>
      <c r="H19" s="52" t="s">
        <v>49</v>
      </c>
      <c r="J19" s="2"/>
      <c r="K19" s="2"/>
      <c r="L19" s="2"/>
    </row>
    <row r="20" spans="1:12" ht="24" customHeight="1">
      <c r="A20" s="391" t="s">
        <v>244</v>
      </c>
      <c r="B20" s="392"/>
      <c r="C20" s="392"/>
      <c r="D20" s="392"/>
      <c r="E20" s="392"/>
      <c r="F20" s="393"/>
      <c r="G20" s="501">
        <f>G19+'Perfo. - 4'!G20</f>
        <v>0</v>
      </c>
      <c r="H20" s="502" t="s">
        <v>49</v>
      </c>
      <c r="J20" s="2"/>
      <c r="K20" s="2"/>
      <c r="L20" s="2"/>
    </row>
    <row r="21" spans="1:12" ht="24" customHeight="1">
      <c r="A21" s="394" t="s">
        <v>245</v>
      </c>
      <c r="B21" s="394"/>
      <c r="C21" s="394"/>
      <c r="D21" s="394"/>
      <c r="E21" s="394"/>
      <c r="F21" s="394"/>
      <c r="G21" s="55" t="e">
        <f>_xlfn.XLOOKUP(tarif,Tableau3[Tarif],Tableau3[Maximum])</f>
        <v>#N/A</v>
      </c>
      <c r="H21" s="54"/>
      <c r="J21" s="2"/>
      <c r="K21" s="2"/>
      <c r="L21" s="2"/>
    </row>
    <row r="22" spans="1:12">
      <c r="A22" s="402"/>
      <c r="C22" s="402"/>
      <c r="D22" s="402"/>
      <c r="E22" s="402"/>
      <c r="F22" s="491"/>
      <c r="G22" s="491"/>
      <c r="H22" s="491"/>
      <c r="J22" s="2"/>
      <c r="K22" s="2"/>
      <c r="L22" s="2"/>
    </row>
    <row r="23" spans="1:12">
      <c r="A23" s="1"/>
      <c r="J23" s="2"/>
      <c r="K23" s="2"/>
      <c r="L23" s="2"/>
    </row>
    <row r="24" spans="1:12" ht="15.75" thickBot="1">
      <c r="A24" s="1"/>
      <c r="G24" s="339" t="s">
        <v>234</v>
      </c>
      <c r="H24" s="339"/>
    </row>
    <row r="25" spans="1:12" ht="14.45" customHeight="1">
      <c r="A25" s="1"/>
      <c r="G25" s="370" t="s">
        <v>255</v>
      </c>
      <c r="H25" s="370"/>
    </row>
    <row r="26" spans="1:12" ht="21.6" customHeight="1">
      <c r="A26" s="1"/>
      <c r="G26" s="387"/>
      <c r="H26" s="387"/>
    </row>
    <row r="27" spans="1:12">
      <c r="A27" s="1"/>
    </row>
  </sheetData>
  <sheetProtection password="E9A8" sheet="1" formatRows="0" selectLockedCells="1"/>
  <mergeCells count="32">
    <mergeCell ref="A5:H5"/>
    <mergeCell ref="A1:H1"/>
    <mergeCell ref="A2:C2"/>
    <mergeCell ref="D2:H3"/>
    <mergeCell ref="A3:C3"/>
    <mergeCell ref="A4:H4"/>
    <mergeCell ref="A6:E6"/>
    <mergeCell ref="G6:H6"/>
    <mergeCell ref="A7:E7"/>
    <mergeCell ref="G7:H7"/>
    <mergeCell ref="A8:F8"/>
    <mergeCell ref="G8:H8"/>
    <mergeCell ref="A9:F9"/>
    <mergeCell ref="G9:H9"/>
    <mergeCell ref="A10:H10"/>
    <mergeCell ref="A11:B11"/>
    <mergeCell ref="C11:D11"/>
    <mergeCell ref="F11:H12"/>
    <mergeCell ref="A12:B12"/>
    <mergeCell ref="C12:D12"/>
    <mergeCell ref="G26:H26"/>
    <mergeCell ref="A14:G14"/>
    <mergeCell ref="A15:B15"/>
    <mergeCell ref="C15:H15"/>
    <mergeCell ref="A16:H16"/>
    <mergeCell ref="A17:F17"/>
    <mergeCell ref="A18:F18"/>
    <mergeCell ref="A19:F19"/>
    <mergeCell ref="A20:F20"/>
    <mergeCell ref="A21:F21"/>
    <mergeCell ref="G24:H24"/>
    <mergeCell ref="G25:H25"/>
  </mergeCells>
  <conditionalFormatting sqref="A7 F7">
    <cfRule type="expression" dxfId="8" priority="8">
      <formula>A7 = ""</formula>
    </cfRule>
  </conditionalFormatting>
  <conditionalFormatting sqref="A12 C12">
    <cfRule type="expression" dxfId="7" priority="3">
      <formula xml:space="preserve"> A12 = ""</formula>
    </cfRule>
  </conditionalFormatting>
  <conditionalFormatting sqref="A21">
    <cfRule type="expression" dxfId="6" priority="12">
      <formula>$G$20=$G$21</formula>
    </cfRule>
  </conditionalFormatting>
  <conditionalFormatting sqref="C15:H15">
    <cfRule type="expression" dxfId="5" priority="7">
      <formula xml:space="preserve"> C15 = ""</formula>
    </cfRule>
  </conditionalFormatting>
  <conditionalFormatting sqref="F11">
    <cfRule type="expression" dxfId="4" priority="1">
      <formula>#REF!&lt;$G$7</formula>
    </cfRule>
  </conditionalFormatting>
  <conditionalFormatting sqref="G17:G18">
    <cfRule type="expression" dxfId="3" priority="10">
      <formula>G17 = ""</formula>
    </cfRule>
  </conditionalFormatting>
  <conditionalFormatting sqref="G20:G21">
    <cfRule type="expression" dxfId="2" priority="2">
      <formula>G20 = ""</formula>
    </cfRule>
  </conditionalFormatting>
  <conditionalFormatting sqref="G26">
    <cfRule type="expression" dxfId="1" priority="5">
      <formula xml:space="preserve"> G26 = ""</formula>
    </cfRule>
  </conditionalFormatting>
  <conditionalFormatting sqref="H14">
    <cfRule type="expression" dxfId="0" priority="9">
      <formula>H14 = ""</formula>
    </cfRule>
  </conditionalFormatting>
  <pageMargins left="0.5" right="0.5" top="0.19685039370078741" bottom="0.5" header="0.3" footer="0.3"/>
  <pageSetup fitToHeight="0" orientation="portrait" r:id="rId1"/>
  <headerFooter>
    <oddFooter>&amp;L&amp;"Arial Narrow,Normal"&amp;6Formulaire -  Demande d'appui financier pour la performance - Année 5 - Programme Système de gestion de l'énergie (2026-02)&amp;R&amp;"Arial Narrow,Normal"&amp;6&amp;P/&amp;N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1EDC6BC-AC99-4777-BE39-7B882AF0374E}">
          <x14:formula1>
            <xm:f>RefMenu!$G$22:$G$23</xm:f>
          </x14:formula1>
          <xm:sqref>H14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59A7F7F7B69F429DB408F4AE9F3FED" ma:contentTypeVersion="27" ma:contentTypeDescription="Create a new document." ma:contentTypeScope="" ma:versionID="68f779c1d57462304b0bc61b8b9cff78">
  <xsd:schema xmlns:xsd="http://www.w3.org/2001/XMLSchema" xmlns:xs="http://www.w3.org/2001/XMLSchema" xmlns:p="http://schemas.microsoft.com/office/2006/metadata/properties" xmlns:ns1="http://schemas.microsoft.com/sharepoint/v3" xmlns:ns2="d6dad672-5ab1-4b5b-88df-cfae1d1e825b" xmlns:ns3="09ff405d-c6c1-486e-852b-a6bb75d60b9a" targetNamespace="http://schemas.microsoft.com/office/2006/metadata/properties" ma:root="true" ma:fieldsID="520d283442258e95074ed7e2c75c4a0a" ns1:_="" ns2:_="" ns3:_="">
    <xsd:import namespace="http://schemas.microsoft.com/sharepoint/v3"/>
    <xsd:import namespace="d6dad672-5ab1-4b5b-88df-cfae1d1e825b"/>
    <xsd:import namespace="09ff405d-c6c1-486e-852b-a6bb75d60b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Int_x00e9_gr_x00e9_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3:_dlc_DocId" minOccurs="0"/>
                <xsd:element ref="ns3:_dlc_DocIdUrl" minOccurs="0"/>
                <xsd:element ref="ns3:_dlc_DocIdPersistId" minOccurs="0"/>
                <xsd:element ref="ns2:P_x00f4_le" minOccurs="0"/>
                <xsd:element ref="ns2:Fondationassoci_x00e9_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dad672-5ab1-4b5b-88df-cfae1d1e82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Int_x00e9_gr_x00e9_" ma:index="23" nillable="true" ma:displayName="Intégré" ma:default="0" ma:format="Dropdown" ma:internalName="Int_x00e9_gr_x00e9_">
      <xsd:simpleType>
        <xsd:restriction base="dms:Boolean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cd40cc74-65ce-46ee-88ee-491d675cfab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9" nillable="true" ma:displayName="MediaServiceBillingMetadata" ma:hidden="true" ma:internalName="MediaServiceBillingMetadata" ma:readOnly="true">
      <xsd:simpleType>
        <xsd:restriction base="dms:Note"/>
      </xsd:simpleType>
    </xsd:element>
    <xsd:element name="P_x00f4_le" ma:index="33" nillable="true" ma:displayName="Pôle" ma:format="Dropdown" ma:internalName="P_x00f4_le">
      <xsd:simpleType>
        <xsd:union memberTypes="dms:Text">
          <xsd:simpleType>
            <xsd:restriction base="dms:Choice">
              <xsd:enumeration value="GDP"/>
              <xsd:enumeration value="Fiabilité"/>
              <xsd:enumeration value="Efficacité Énergétique"/>
            </xsd:restriction>
          </xsd:simpleType>
        </xsd:union>
      </xsd:simpleType>
    </xsd:element>
    <xsd:element name="Fondationassoci_x00e9_e" ma:index="34" nillable="true" ma:displayName="Fondation associée" ma:format="Dropdown" ma:internalName="Fondationassoci_x00e9_e">
      <xsd:simpleType>
        <xsd:restriction base="dms:Choice">
          <xsd:enumeration value="Typo"/>
          <xsd:enumeration value="Illu"/>
          <xsd:enumeration value="Créa générale"/>
          <xsd:enumeration value="Photo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ff405d-c6c1-486e-852b-a6bb75d60b9a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797d979-8ede-48ce-bb50-c938bdc3d279}" ma:internalName="TaxCatchAll" ma:showField="CatchAllData" ma:web="09ff405d-c6c1-486e-852b-a6bb75d60b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_dlc_DocId" ma:index="30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1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2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09ff405d-c6c1-486e-852b-a6bb75d60b9a" xsi:nil="true"/>
    <Fondationassoci_x00e9_e xmlns="d6dad672-5ab1-4b5b-88df-cfae1d1e825b" xsi:nil="true"/>
    <lcf76f155ced4ddcb4097134ff3c332f xmlns="d6dad672-5ab1-4b5b-88df-cfae1d1e825b">
      <Terms xmlns="http://schemas.microsoft.com/office/infopath/2007/PartnerControls"/>
    </lcf76f155ced4ddcb4097134ff3c332f>
    <_ip_UnifiedCompliancePolicyProperties xmlns="http://schemas.microsoft.com/sharepoint/v3" xsi:nil="true"/>
    <Int_x00e9_gr_x00e9_ xmlns="d6dad672-5ab1-4b5b-88df-cfae1d1e825b">false</Int_x00e9_gr_x00e9_>
    <P_x00f4_le xmlns="d6dad672-5ab1-4b5b-88df-cfae1d1e825b" xsi:nil="true"/>
    <_dlc_DocId xmlns="09ff405d-c6c1-486e-852b-a6bb75d60b9a">G26012373464-1261287634-542111</_dlc_DocId>
    <_dlc_DocIdUrl xmlns="09ff405d-c6c1-486e-852b-a6bb75d60b9a">
      <Url>https://hydroquebec.sharepoint.com/sites/TM-CAGA-0003/_layouts/15/DocIdRedir.aspx?ID=G26012373464-1261287634-542111</Url>
      <Description>G26012373464-1261287634-542111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407A458A-E351-48BD-9739-6567EE6464EF}"/>
</file>

<file path=customXml/itemProps2.xml><?xml version="1.0" encoding="utf-8"?>
<ds:datastoreItem xmlns:ds="http://schemas.openxmlformats.org/officeDocument/2006/customXml" ds:itemID="{856B416C-AB7B-4AB4-A1EF-D3B218C00D81}"/>
</file>

<file path=customXml/itemProps3.xml><?xml version="1.0" encoding="utf-8"?>
<ds:datastoreItem xmlns:ds="http://schemas.openxmlformats.org/officeDocument/2006/customXml" ds:itemID="{3FC2B667-ED1A-4952-8117-3B8EB5438883}"/>
</file>

<file path=customXml/itemProps4.xml><?xml version="1.0" encoding="utf-8"?>
<ds:datastoreItem xmlns:ds="http://schemas.openxmlformats.org/officeDocument/2006/customXml" ds:itemID="{CFCBF837-6884-4B97-888F-96BBB23F9078}"/>
</file>

<file path=docMetadata/LabelInfo.xml><?xml version="1.0" encoding="utf-8"?>
<clbl:labelList xmlns:clbl="http://schemas.microsoft.com/office/2020/mipLabelMetadata">
  <clbl:label id="{5af313ef-8edb-402d-b576-47820579b2e0}" enabled="1" method="Standard" siteId="{f40a10f0-50ee-4880-9a37-6e1dd4ac2ff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Progeamme SGE</dc:title>
  <dc:subject/>
  <dc:creator/>
  <cp:keywords/>
  <dc:description/>
  <cp:lastModifiedBy/>
  <cp:revision>1</cp:revision>
  <dcterms:created xsi:type="dcterms:W3CDTF">2026-02-16T22:48:22Z</dcterms:created>
  <dcterms:modified xsi:type="dcterms:W3CDTF">2026-02-24T21:08:10Z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0x0101002259A7F7F7B69F429DB408F4AE9F3FED</vt:lpwstr>
  </property>
  <property fmtid="{D5CDD505-2E9C-101B-9397-08002B2CF9AE}" pid="3" name="_dlc_DocIdItemGuid">
    <vt:lpwstr>dcb66bb0-6be7-4c8e-b0e1-fb7f5dd9ab2b</vt:lpwstr>
  </property>
  <property fmtid="{D5CDD505-2E9C-101B-9397-08002B2CF9AE}" pid="4" name="MediaServiceImageTags">
    <vt:lpwstr/>
  </property>
</Properties>
</file>